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34CD099F-DC26-4BAE-9D6D-9C9AB9CE71C4}" xr6:coauthVersionLast="47" xr6:coauthVersionMax="47" xr10:uidLastSave="{00000000-0000-0000-0000-000000000000}"/>
  <bookViews>
    <workbookView xWindow="-120" yWindow="-120" windowWidth="20730" windowHeight="11310" xr2:uid="{96979D77-2884-4C29-8F77-0A64B3DC42C9}"/>
  </bookViews>
  <sheets>
    <sheet name="Молодежная8 1" sheetId="2" r:id="rId1"/>
    <sheet name="Молодежная 8 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H25" i="2"/>
  <c r="K25" i="2"/>
  <c r="D26" i="2"/>
  <c r="H26" i="2" s="1"/>
  <c r="H30" i="2" s="1"/>
  <c r="F26" i="2"/>
  <c r="K26" i="2"/>
  <c r="D27" i="2"/>
  <c r="H27" i="2" s="1"/>
  <c r="K27" i="2"/>
  <c r="D28" i="2"/>
  <c r="H28" i="2"/>
  <c r="K28" i="2"/>
  <c r="D29" i="2"/>
  <c r="E29" i="2"/>
  <c r="F29" i="2"/>
  <c r="H29" i="2" s="1"/>
  <c r="G29" i="2"/>
  <c r="G30" i="2" s="1"/>
  <c r="K29" i="2"/>
  <c r="E30" i="2"/>
  <c r="D33" i="2"/>
  <c r="H33" i="2" s="1"/>
  <c r="G33" i="2"/>
  <c r="K33" i="2"/>
  <c r="D34" i="2"/>
  <c r="H34" i="2" s="1"/>
  <c r="D35" i="2"/>
  <c r="H35" i="2" s="1"/>
  <c r="H36" i="2"/>
  <c r="D37" i="2"/>
  <c r="H37" i="2"/>
  <c r="J37" i="2"/>
  <c r="K37" i="2"/>
  <c r="H38" i="2"/>
  <c r="D39" i="2"/>
  <c r="H39" i="2" s="1"/>
  <c r="G39" i="2"/>
  <c r="D40" i="2"/>
  <c r="F40" i="2"/>
  <c r="H40" i="2" s="1"/>
  <c r="J40" i="2"/>
  <c r="K40" i="2"/>
  <c r="D41" i="2"/>
  <c r="E41" i="2"/>
  <c r="G41" i="2" s="1"/>
  <c r="F41" i="2"/>
  <c r="H41" i="2"/>
  <c r="H42" i="2"/>
  <c r="F43" i="2"/>
  <c r="D50" i="2"/>
  <c r="E50" i="2"/>
  <c r="F50" i="2"/>
  <c r="H51" i="2"/>
  <c r="D54" i="2"/>
  <c r="I21" i="1"/>
  <c r="G43" i="2" l="1"/>
  <c r="G52" i="2" s="1"/>
  <c r="J33" i="2"/>
  <c r="H50" i="2"/>
  <c r="H43" i="2"/>
  <c r="H46" i="2" s="1"/>
  <c r="G50" i="2"/>
  <c r="E43" i="2"/>
  <c r="E52" i="2" s="1"/>
  <c r="D43" i="2"/>
  <c r="D56" i="2" s="1"/>
  <c r="F30" i="2"/>
  <c r="D30" i="2"/>
</calcChain>
</file>

<file path=xl/sharedStrings.xml><?xml version="1.0" encoding="utf-8"?>
<sst xmlns="http://schemas.openxmlformats.org/spreadsheetml/2006/main" count="76" uniqueCount="69">
  <si>
    <t>Замена тамбурных дверей - 300.23 т.р.</t>
  </si>
  <si>
    <t>Устройство отмоски жил. дома  - 308.62 т.р.</t>
  </si>
  <si>
    <t>Материалы для ремонта лифтового оборудования -  0.49 т.р.</t>
  </si>
  <si>
    <t>Аварийное обслуживание - 2.76 т.р.</t>
  </si>
  <si>
    <t>Производство работ по неисправности в системе освещения общедомовых помещений - 4.12 т.р.</t>
  </si>
  <si>
    <t>Расходный материал - 1.05 т.р.</t>
  </si>
  <si>
    <t>замена замков в помещениях общего пользования - 6.74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</si>
  <si>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</si>
  <si>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- 0.09 т.р.</t>
  </si>
  <si>
    <t>Восстановление водоотводящих устройств (работы на чердаке, в подвале) - 1.54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</si>
  <si>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625.64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</si>
  <si>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</si>
  <si>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</si>
  <si>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</si>
  <si>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</si>
  <si>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</si>
  <si>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</si>
  <si>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</si>
  <si>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</si>
  <si>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</si>
  <si>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</si>
  <si>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8/1  по ул. Молодежная с 01.01.2021г. по 31.12.2021.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</si>
  <si>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</si>
  <si>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</si>
  <si>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</si>
  <si>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</si>
  <si>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</si>
  <si>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</si>
  <si>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</si>
  <si>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</si>
  <si>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</si>
  <si>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</si>
  <si>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</si>
  <si>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</si>
  <si>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</si>
  <si>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</si>
  <si>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</si>
  <si>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</si>
  <si>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</si>
  <si>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</si>
  <si>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</si>
  <si>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</si>
  <si>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</si>
  <si>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</si>
  <si>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</si>
  <si>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</si>
  <si>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</si>
  <si>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Н/2008-17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</si>
  <si>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</si>
  <si>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</si>
  <si>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</si>
  <si>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</si>
  <si>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</si>
  <si>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</si>
  <si>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</si>
  <si>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</si>
  <si>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</si>
  <si>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</si>
  <si>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</si>
  <si>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</si>
  <si>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</si>
  <si>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</si>
  <si>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</si>
  <si>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</si>
  <si>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</si>
  <si>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8/1  по ул. Молодежная 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</si>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</sst>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0" fontId="11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2" fillId="0" borderId="6" xfId="1" applyNumberFormat="1" applyFont="1" applyBorder="1" applyAlignment="1">
      <alignment vertical="top" wrapText="1"/>
    </xf>
    <xf numFmtId="4" fontId="12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0" fontId="5" fillId="0" borderId="4" xfId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4" fontId="7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2" fontId="4" fillId="0" borderId="0" xfId="1" applyNumberFormat="1"/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1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1" fillId="0" borderId="9" xfId="1" applyFont="1" applyBorder="1" applyAlignment="1">
      <alignment horizontal="center"/>
    </xf>
    <xf numFmtId="0" fontId="1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00C270C0-400F-4B4B-AB75-43126B2FD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F1DF-555B-4968-989B-1CBA49E334FC}">
  <dimension ref="A1:K57"/>
  <sheetViews>
    <sheetView tabSelected="1" topLeftCell="C32" zoomScaleNormal="100" workbookViewId="0">
      <selection activeCell="I45" sqref="I45"/>
    </sheetView>
  </sheetViews>
  <sheetFormatPr defaultRowHeight="12.75" x14ac:dyDescent="0.2"/>
  <cols>
    <col min="1" max="1" width="3.42578125" style="10" hidden="1" customWidth="1"/>
    <col min="2" max="2" width="9.140625" style="10" hidden="1" customWidth="1"/>
    <col min="3" max="3" width="27.5703125" style="11" customWidth="1"/>
    <col min="4" max="4" width="13.5703125" style="11" customWidth="1"/>
    <col min="5" max="5" width="11.85546875" style="11" customWidth="1"/>
    <col min="6" max="6" width="13.28515625" style="11" customWidth="1"/>
    <col min="7" max="7" width="11.85546875" style="11" customWidth="1"/>
    <col min="8" max="8" width="13.140625" style="11" customWidth="1"/>
    <col min="9" max="9" width="26.140625" style="11" customWidth="1"/>
    <col min="10" max="10" width="10.140625" style="10" hidden="1" customWidth="1"/>
    <col min="11" max="11" width="9.5703125" style="10" hidden="1" customWidth="1"/>
    <col min="12" max="16384" width="9.140625" style="10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68</v>
      </c>
      <c r="F2" s="53"/>
      <c r="G2" s="53"/>
      <c r="H2" s="53"/>
      <c r="I2" s="53"/>
    </row>
    <row r="3" spans="3:9" ht="13.5" hidden="1" customHeight="1" thickBot="1" x14ac:dyDescent="0.25">
      <c r="C3" s="58"/>
      <c r="D3" s="57"/>
      <c r="E3" s="56"/>
      <c r="F3" s="56"/>
      <c r="G3" s="56"/>
      <c r="H3" s="56"/>
      <c r="I3" s="55"/>
    </row>
    <row r="4" spans="3:9" ht="12.75" hidden="1" customHeight="1" x14ac:dyDescent="0.2">
      <c r="C4" s="54"/>
      <c r="D4" s="54"/>
      <c r="E4" s="53"/>
      <c r="F4" s="53"/>
      <c r="G4" s="53"/>
      <c r="H4" s="53"/>
      <c r="I4" s="53"/>
    </row>
    <row r="5" spans="3:9" ht="12.75" customHeight="1" x14ac:dyDescent="0.2">
      <c r="C5" s="54"/>
      <c r="D5" s="54"/>
      <c r="E5" s="53"/>
      <c r="F5" s="53"/>
      <c r="G5" s="53"/>
      <c r="H5" s="53"/>
      <c r="I5" s="53"/>
    </row>
    <row r="6" spans="3:9" ht="12.75" customHeight="1" x14ac:dyDescent="0.2">
      <c r="C6" s="54"/>
      <c r="D6" s="54"/>
      <c r="E6" s="53"/>
      <c r="F6" s="53"/>
      <c r="G6" s="53"/>
      <c r="H6" s="53"/>
      <c r="I6" s="53"/>
    </row>
    <row r="7" spans="3:9" ht="12.75" customHeight="1" x14ac:dyDescent="0.2">
      <c r="C7" s="54"/>
      <c r="D7" s="54"/>
      <c r="E7" s="53"/>
      <c r="F7" s="53"/>
      <c r="G7" s="53"/>
      <c r="H7" s="53"/>
      <c r="I7" s="53"/>
    </row>
    <row r="8" spans="3:9" ht="12.75" customHeight="1" x14ac:dyDescent="0.2">
      <c r="C8" s="54"/>
      <c r="D8" s="54"/>
      <c r="E8" s="53"/>
      <c r="F8" s="53"/>
      <c r="G8" s="53"/>
      <c r="H8" s="53"/>
      <c r="I8" s="53"/>
    </row>
    <row r="9" spans="3:9" ht="12.75" customHeight="1" x14ac:dyDescent="0.2">
      <c r="C9" s="54"/>
      <c r="D9" s="54"/>
      <c r="E9" s="53"/>
      <c r="F9" s="53"/>
      <c r="G9" s="53"/>
      <c r="H9" s="53"/>
      <c r="I9" s="53"/>
    </row>
    <row r="10" spans="3:9" ht="12.75" customHeight="1" x14ac:dyDescent="0.2">
      <c r="C10" s="54"/>
      <c r="D10" s="54"/>
      <c r="E10" s="53"/>
      <c r="F10" s="53"/>
      <c r="G10" s="53"/>
      <c r="H10" s="53"/>
      <c r="I10" s="53"/>
    </row>
    <row r="11" spans="3:9" ht="12.75" customHeight="1" x14ac:dyDescent="0.2">
      <c r="C11" s="54"/>
      <c r="D11" s="54"/>
      <c r="E11" s="53"/>
      <c r="F11" s="53"/>
      <c r="G11" s="53"/>
      <c r="H11" s="53"/>
      <c r="I11" s="53"/>
    </row>
    <row r="12" spans="3:9" ht="12.75" customHeight="1" x14ac:dyDescent="0.2">
      <c r="C12" s="54"/>
      <c r="D12" s="54"/>
      <c r="E12" s="53"/>
      <c r="F12" s="53"/>
      <c r="G12" s="53"/>
      <c r="H12" s="53"/>
      <c r="I12" s="53"/>
    </row>
    <row r="13" spans="3:9" ht="12.75" customHeight="1" x14ac:dyDescent="0.2">
      <c r="C13" s="54"/>
      <c r="D13" s="54"/>
      <c r="E13" s="53"/>
      <c r="F13" s="53"/>
      <c r="G13" s="53"/>
      <c r="H13" s="53"/>
      <c r="I13" s="53"/>
    </row>
    <row r="14" spans="3:9" ht="12.75" customHeight="1" x14ac:dyDescent="0.2">
      <c r="C14" s="54"/>
      <c r="D14" s="54"/>
      <c r="E14" s="53"/>
      <c r="F14" s="53"/>
      <c r="G14" s="53"/>
      <c r="H14" s="53"/>
      <c r="I14" s="53"/>
    </row>
    <row r="15" spans="3:9" ht="12.75" customHeight="1" x14ac:dyDescent="0.2">
      <c r="C15" s="54"/>
      <c r="D15" s="54"/>
      <c r="E15" s="53"/>
      <c r="F15" s="53"/>
      <c r="G15" s="53"/>
      <c r="H15" s="53"/>
      <c r="I15" s="53"/>
    </row>
    <row r="16" spans="3:9" ht="12.75" customHeight="1" x14ac:dyDescent="0.2">
      <c r="C16" s="54"/>
      <c r="D16" s="54"/>
      <c r="E16" s="53"/>
      <c r="F16" s="53"/>
      <c r="G16" s="53"/>
      <c r="H16" s="53"/>
      <c r="I16" s="53"/>
    </row>
    <row r="17" spans="3:11" ht="12.75" customHeight="1" x14ac:dyDescent="0.2">
      <c r="C17" s="54"/>
      <c r="D17" s="54"/>
      <c r="E17" s="53"/>
      <c r="F17" s="53"/>
      <c r="G17" s="53"/>
      <c r="H17" s="53"/>
      <c r="I17" s="53"/>
    </row>
    <row r="18" spans="3:11" ht="12.75" customHeight="1" x14ac:dyDescent="0.2">
      <c r="C18" s="54"/>
      <c r="D18" s="54"/>
      <c r="E18" s="53"/>
      <c r="F18" s="53"/>
      <c r="G18" s="53"/>
      <c r="H18" s="53"/>
      <c r="I18" s="53"/>
    </row>
    <row r="19" spans="3:11" ht="14.25" x14ac:dyDescent="0.2">
      <c r="C19" s="52" t="s">
        <v>67</v>
      </c>
      <c r="D19" s="52"/>
      <c r="E19" s="52"/>
      <c r="F19" s="52"/>
      <c r="G19" s="52"/>
      <c r="H19" s="52"/>
      <c r="I19" s="52"/>
    </row>
    <row r="20" spans="3:11" x14ac:dyDescent="0.2">
      <c r="C20" s="51" t="s">
        <v>66</v>
      </c>
      <c r="D20" s="51"/>
      <c r="E20" s="51"/>
      <c r="F20" s="51"/>
      <c r="G20" s="51"/>
      <c r="H20" s="51"/>
      <c r="I20" s="51"/>
    </row>
    <row r="21" spans="3:11" x14ac:dyDescent="0.2">
      <c r="C21" s="51" t="s">
        <v>65</v>
      </c>
      <c r="D21" s="51"/>
      <c r="E21" s="51"/>
      <c r="F21" s="51"/>
      <c r="G21" s="51"/>
      <c r="H21" s="51"/>
      <c r="I21" s="51"/>
    </row>
    <row r="22" spans="3:11" ht="6" customHeight="1" thickBot="1" x14ac:dyDescent="0.25">
      <c r="C22" s="50"/>
      <c r="D22" s="50"/>
      <c r="E22" s="50"/>
      <c r="F22" s="50"/>
      <c r="G22" s="50"/>
      <c r="H22" s="50"/>
      <c r="I22" s="50"/>
    </row>
    <row r="23" spans="3:11" ht="54" customHeight="1" thickBot="1" x14ac:dyDescent="0.25">
      <c r="C23" s="38" t="s">
        <v>55</v>
      </c>
      <c r="D23" s="41" t="s">
        <v>54</v>
      </c>
      <c r="E23" s="40" t="s">
        <v>53</v>
      </c>
      <c r="F23" s="40" t="s">
        <v>52</v>
      </c>
      <c r="G23" s="40" t="s">
        <v>51</v>
      </c>
      <c r="H23" s="40" t="s">
        <v>50</v>
      </c>
      <c r="I23" s="41" t="s">
        <v>64</v>
      </c>
    </row>
    <row r="24" spans="3:11" ht="13.5" customHeight="1" thickBot="1" x14ac:dyDescent="0.25">
      <c r="C24" s="49" t="s">
        <v>63</v>
      </c>
      <c r="D24" s="48"/>
      <c r="E24" s="48"/>
      <c r="F24" s="48"/>
      <c r="G24" s="48"/>
      <c r="H24" s="48"/>
      <c r="I24" s="47"/>
    </row>
    <row r="25" spans="3:11" ht="13.5" customHeight="1" thickBot="1" x14ac:dyDescent="0.25">
      <c r="C25" s="24" t="s">
        <v>62</v>
      </c>
      <c r="D25" s="31">
        <f>260550.87-157003.07-78205.14</f>
        <v>25342.659999999989</v>
      </c>
      <c r="E25" s="27"/>
      <c r="F25" s="27">
        <v>581.45000000000005</v>
      </c>
      <c r="G25" s="27"/>
      <c r="H25" s="27">
        <f>+D25+E25-F25</f>
        <v>24761.209999999988</v>
      </c>
      <c r="I25" s="46" t="s">
        <v>61</v>
      </c>
      <c r="K25" s="45">
        <f>280945.01+16349.1+68248.58+41864.31</f>
        <v>407407</v>
      </c>
    </row>
    <row r="26" spans="3:11" ht="13.5" customHeight="1" thickBot="1" x14ac:dyDescent="0.25">
      <c r="C26" s="24" t="s">
        <v>60</v>
      </c>
      <c r="D26" s="31">
        <f>95704.58-39671.47-24183.24-3616.49-12276.88</f>
        <v>15956.499999999998</v>
      </c>
      <c r="E26" s="28"/>
      <c r="F26" s="28">
        <f>88.38+310.12</f>
        <v>398.5</v>
      </c>
      <c r="G26" s="27"/>
      <c r="H26" s="27">
        <f>+D26+E26-F26</f>
        <v>15557.999999999998</v>
      </c>
      <c r="I26" s="44"/>
      <c r="K26" s="45">
        <f>79033.26-12125.4+8852.42-3.3+36176.27+8202.2</f>
        <v>120135.45</v>
      </c>
    </row>
    <row r="27" spans="3:11" ht="13.5" customHeight="1" thickBot="1" x14ac:dyDescent="0.25">
      <c r="C27" s="24" t="s">
        <v>59</v>
      </c>
      <c r="D27" s="31">
        <f>43211.27-20177.32-19828.09</f>
        <v>3205.8599999999969</v>
      </c>
      <c r="E27" s="28"/>
      <c r="F27" s="28">
        <v>160.35</v>
      </c>
      <c r="G27" s="27"/>
      <c r="H27" s="27">
        <f>+D27+E27-F27</f>
        <v>3045.509999999997</v>
      </c>
      <c r="I27" s="44"/>
      <c r="K27" s="10">
        <f>4166.44+49759.25-1728.09+19442.24</f>
        <v>71639.840000000011</v>
      </c>
    </row>
    <row r="28" spans="3:11" ht="13.5" customHeight="1" thickBot="1" x14ac:dyDescent="0.25">
      <c r="C28" s="24" t="s">
        <v>58</v>
      </c>
      <c r="D28" s="31">
        <f>28962.67-3065.33-11821.79-11641.47</f>
        <v>2434.0799999999963</v>
      </c>
      <c r="E28" s="28"/>
      <c r="F28" s="28">
        <v>115.95</v>
      </c>
      <c r="G28" s="27"/>
      <c r="H28" s="27">
        <f>+D28+E28-F28</f>
        <v>2318.1299999999965</v>
      </c>
      <c r="I28" s="44"/>
      <c r="K28" s="10">
        <f>6830.49+19299.29-606.45+5608.74+12027.02-1683.85+1023.81</f>
        <v>42499.049999999996</v>
      </c>
    </row>
    <row r="29" spans="3:11" ht="13.5" customHeight="1" thickBot="1" x14ac:dyDescent="0.25">
      <c r="C29" s="24" t="s">
        <v>57</v>
      </c>
      <c r="D29" s="31">
        <f>7056.15-19.85-211.38</f>
        <v>6824.9199999999992</v>
      </c>
      <c r="E29" s="28">
        <f>6870.89+4434.01</f>
        <v>11304.900000000001</v>
      </c>
      <c r="F29" s="28">
        <f>187-218.16+4723.34+11184.27+0.18</f>
        <v>15876.630000000001</v>
      </c>
      <c r="G29" s="27">
        <f>+E29</f>
        <v>11304.900000000001</v>
      </c>
      <c r="H29" s="27">
        <f>+D29+E29-F29</f>
        <v>2253.1899999999987</v>
      </c>
      <c r="I29" s="43"/>
      <c r="K29" s="10">
        <f>2.14+25.9+963.04-87.85+3421.74+366.22</f>
        <v>4691.1899999999996</v>
      </c>
    </row>
    <row r="30" spans="3:11" ht="13.5" customHeight="1" thickBot="1" x14ac:dyDescent="0.25">
      <c r="C30" s="24" t="s">
        <v>32</v>
      </c>
      <c r="D30" s="23">
        <f>SUM(D25:D29)</f>
        <v>53764.019999999982</v>
      </c>
      <c r="E30" s="23">
        <f>SUM(E25:E29)</f>
        <v>11304.900000000001</v>
      </c>
      <c r="F30" s="23">
        <f>SUM(F25:F29)</f>
        <v>17132.88</v>
      </c>
      <c r="G30" s="23">
        <f>SUM(G25:G29)</f>
        <v>11304.900000000001</v>
      </c>
      <c r="H30" s="23">
        <f>SUM(H25:H29)</f>
        <v>47936.039999999979</v>
      </c>
      <c r="I30" s="24"/>
    </row>
    <row r="31" spans="3:11" ht="13.5" customHeight="1" thickBot="1" x14ac:dyDescent="0.25">
      <c r="C31" s="42" t="s">
        <v>56</v>
      </c>
      <c r="D31" s="42"/>
      <c r="E31" s="42"/>
      <c r="F31" s="42"/>
      <c r="G31" s="42"/>
      <c r="H31" s="42"/>
      <c r="I31" s="42"/>
    </row>
    <row r="32" spans="3:11" ht="55.5" customHeight="1" thickBot="1" x14ac:dyDescent="0.25">
      <c r="C32" s="32" t="s">
        <v>55</v>
      </c>
      <c r="D32" s="41" t="s">
        <v>54</v>
      </c>
      <c r="E32" s="40" t="s">
        <v>53</v>
      </c>
      <c r="F32" s="40" t="s">
        <v>52</v>
      </c>
      <c r="G32" s="40" t="s">
        <v>51</v>
      </c>
      <c r="H32" s="40" t="s">
        <v>50</v>
      </c>
      <c r="I32" s="39" t="s">
        <v>49</v>
      </c>
    </row>
    <row r="33" spans="3:11" ht="24.75" customHeight="1" thickBot="1" x14ac:dyDescent="0.25">
      <c r="C33" s="38" t="s">
        <v>48</v>
      </c>
      <c r="D33" s="37">
        <f>476230.82-49486.94</f>
        <v>426743.88</v>
      </c>
      <c r="E33" s="26">
        <v>1563267.96</v>
      </c>
      <c r="F33" s="26">
        <v>1550157.56</v>
      </c>
      <c r="G33" s="27">
        <f>+E33</f>
        <v>1563267.96</v>
      </c>
      <c r="H33" s="26">
        <f>+D33+E33-F33</f>
        <v>439854.2799999998</v>
      </c>
      <c r="I33" s="36" t="s">
        <v>47</v>
      </c>
      <c r="J33" s="34">
        <f>263660.03+45.94-5.04+4.94-0.74+2445.69+265.21+775.31+186.79-H33</f>
        <v>-172476.14999999973</v>
      </c>
      <c r="K33" s="34">
        <f>+D33-209249.84+2064.83-65.14+5.04-7.01+0.74-59.4+2.91-13.59+0.67</f>
        <v>219423.09</v>
      </c>
    </row>
    <row r="34" spans="3:11" ht="14.25" customHeight="1" thickBot="1" x14ac:dyDescent="0.25">
      <c r="C34" s="24" t="s">
        <v>46</v>
      </c>
      <c r="D34" s="31">
        <f>100832.36</f>
        <v>100832.36</v>
      </c>
      <c r="E34" s="27">
        <v>330478.92</v>
      </c>
      <c r="F34" s="27">
        <v>327653.46000000002</v>
      </c>
      <c r="G34" s="27">
        <v>625636.6</v>
      </c>
      <c r="H34" s="26">
        <f>+D34+E34-F34</f>
        <v>103657.81999999995</v>
      </c>
      <c r="I34" s="35"/>
      <c r="J34" s="34"/>
    </row>
    <row r="35" spans="3:11" ht="13.5" customHeight="1" thickBot="1" x14ac:dyDescent="0.25">
      <c r="C35" s="32" t="s">
        <v>45</v>
      </c>
      <c r="D35" s="33">
        <f>14315.7399999999-4101.61</f>
        <v>10214.129999999899</v>
      </c>
      <c r="E35" s="27">
        <v>723</v>
      </c>
      <c r="F35" s="27">
        <v>852.01</v>
      </c>
      <c r="G35" s="27"/>
      <c r="H35" s="26">
        <f>+D35+E35-F35</f>
        <v>10085.119999999899</v>
      </c>
      <c r="I35" s="30"/>
    </row>
    <row r="36" spans="3:11" ht="12.75" customHeight="1" thickBot="1" x14ac:dyDescent="0.25">
      <c r="C36" s="24" t="s">
        <v>44</v>
      </c>
      <c r="D36" s="31">
        <v>60678.270000000091</v>
      </c>
      <c r="E36" s="27">
        <v>177492.6</v>
      </c>
      <c r="F36" s="27">
        <v>175021.97</v>
      </c>
      <c r="G36" s="27">
        <v>113443.5</v>
      </c>
      <c r="H36" s="26">
        <f>+D36+E36-F36</f>
        <v>63148.900000000111</v>
      </c>
      <c r="I36" s="30" t="s">
        <v>43</v>
      </c>
    </row>
    <row r="37" spans="3:11" ht="26.25" customHeight="1" thickBot="1" x14ac:dyDescent="0.25">
      <c r="C37" s="24" t="s">
        <v>42</v>
      </c>
      <c r="D37" s="31">
        <f>46617.3-16229.73-13535.52</f>
        <v>16852.050000000003</v>
      </c>
      <c r="E37" s="27"/>
      <c r="F37" s="27">
        <v>-973.05</v>
      </c>
      <c r="G37" s="27"/>
      <c r="H37" s="26">
        <f>+D37+E37-F37</f>
        <v>17825.100000000002</v>
      </c>
      <c r="I37" s="25" t="s">
        <v>41</v>
      </c>
      <c r="J37" s="10">
        <f>23301.37-440.19+21724.62</f>
        <v>44585.8</v>
      </c>
      <c r="K37" s="10">
        <f>10074.44+20076.95+26484.83</f>
        <v>56636.22</v>
      </c>
    </row>
    <row r="38" spans="3:11" ht="27" customHeight="1" thickBot="1" x14ac:dyDescent="0.25">
      <c r="C38" s="24" t="s">
        <v>40</v>
      </c>
      <c r="D38" s="31">
        <v>4292.74</v>
      </c>
      <c r="E38" s="28">
        <v>15596.04</v>
      </c>
      <c r="F38" s="28">
        <v>15463.37</v>
      </c>
      <c r="G38" s="27">
        <v>8092.8</v>
      </c>
      <c r="H38" s="26">
        <f>+D38+E38-F38</f>
        <v>4425.409999999998</v>
      </c>
      <c r="I38" s="25" t="s">
        <v>39</v>
      </c>
    </row>
    <row r="39" spans="3:11" ht="13.5" customHeight="1" thickBot="1" x14ac:dyDescent="0.25">
      <c r="C39" s="32" t="s">
        <v>38</v>
      </c>
      <c r="D39" s="31">
        <f>13286.96-3711.53</f>
        <v>9575.4299999999985</v>
      </c>
      <c r="E39" s="28"/>
      <c r="F39" s="28"/>
      <c r="G39" s="27">
        <f>+E39</f>
        <v>0</v>
      </c>
      <c r="H39" s="26">
        <f>+D39+E39-F39</f>
        <v>9575.4299999999985</v>
      </c>
      <c r="I39" s="30"/>
    </row>
    <row r="40" spans="3:11" ht="13.5" customHeight="1" thickBot="1" x14ac:dyDescent="0.25">
      <c r="C40" s="32" t="s">
        <v>37</v>
      </c>
      <c r="D40" s="31">
        <f>3737.15-809.07-356.15</f>
        <v>2571.9299999999998</v>
      </c>
      <c r="E40" s="28"/>
      <c r="F40" s="28">
        <f>141.34-430.37</f>
        <v>-289.02999999999997</v>
      </c>
      <c r="G40" s="27"/>
      <c r="H40" s="26">
        <f>+D40+E40-F40</f>
        <v>2860.96</v>
      </c>
      <c r="I40" s="30"/>
      <c r="J40" s="10">
        <f>1455.97+965.65</f>
        <v>2421.62</v>
      </c>
      <c r="K40" s="10">
        <f>4899.92+6028.43</f>
        <v>10928.35</v>
      </c>
    </row>
    <row r="41" spans="3:11" ht="13.5" customHeight="1" thickBot="1" x14ac:dyDescent="0.25">
      <c r="C41" s="32" t="s">
        <v>36</v>
      </c>
      <c r="D41" s="31">
        <f>5889.25-22.3-2.39</f>
        <v>5864.5599999999995</v>
      </c>
      <c r="E41" s="28">
        <f>4999.41+20669.3</f>
        <v>25668.71</v>
      </c>
      <c r="F41" s="28">
        <f>18198.21+4922.77</f>
        <v>23120.98</v>
      </c>
      <c r="G41" s="27">
        <f>+E41</f>
        <v>25668.71</v>
      </c>
      <c r="H41" s="26">
        <f>+D41+E41-F41</f>
        <v>8412.2899999999972</v>
      </c>
      <c r="I41" s="30" t="s">
        <v>35</v>
      </c>
    </row>
    <row r="42" spans="3:11" ht="13.5" customHeight="1" thickBot="1" x14ac:dyDescent="0.25">
      <c r="C42" s="24" t="s">
        <v>34</v>
      </c>
      <c r="D42" s="29">
        <v>21981.199999999997</v>
      </c>
      <c r="E42" s="28">
        <v>72779.16</v>
      </c>
      <c r="F42" s="28">
        <v>72220.460000000006</v>
      </c>
      <c r="G42" s="27">
        <v>55762.32</v>
      </c>
      <c r="H42" s="26">
        <f>+D42+E42-F42</f>
        <v>22539.899999999994</v>
      </c>
      <c r="I42" s="25" t="s">
        <v>33</v>
      </c>
    </row>
    <row r="43" spans="3:11" ht="13.5" customHeight="1" thickBot="1" x14ac:dyDescent="0.25">
      <c r="C43" s="24" t="s">
        <v>32</v>
      </c>
      <c r="D43" s="23">
        <f>SUM(D33:D42)</f>
        <v>659606.55000000016</v>
      </c>
      <c r="E43" s="23">
        <f>SUM(E33:E42)</f>
        <v>2186006.39</v>
      </c>
      <c r="F43" s="23">
        <f>SUM(F33:F42)</f>
        <v>2163227.73</v>
      </c>
      <c r="G43" s="23">
        <f>SUM(G33:G42)</f>
        <v>2391871.8899999997</v>
      </c>
      <c r="H43" s="23">
        <f>SUM(H33:H42)</f>
        <v>682385.20999999985</v>
      </c>
      <c r="I43" s="22"/>
    </row>
    <row r="44" spans="3:11" ht="13.5" customHeight="1" thickBot="1" x14ac:dyDescent="0.25">
      <c r="C44" s="21" t="s">
        <v>31</v>
      </c>
      <c r="D44" s="21"/>
      <c r="E44" s="21"/>
      <c r="F44" s="21"/>
      <c r="G44" s="21"/>
      <c r="H44" s="21"/>
      <c r="I44" s="21"/>
    </row>
    <row r="45" spans="3:11" ht="43.5" customHeight="1" thickBot="1" x14ac:dyDescent="0.25">
      <c r="C45" s="20" t="s">
        <v>30</v>
      </c>
      <c r="D45" s="19" t="s">
        <v>29</v>
      </c>
      <c r="E45" s="19"/>
      <c r="F45" s="19"/>
      <c r="G45" s="19"/>
      <c r="H45" s="19"/>
      <c r="I45" s="18" t="s">
        <v>28</v>
      </c>
    </row>
    <row r="46" spans="3:11" ht="26.25" customHeight="1" x14ac:dyDescent="0.3">
      <c r="C46" s="17" t="s">
        <v>27</v>
      </c>
      <c r="D46" s="17"/>
      <c r="E46" s="17"/>
      <c r="F46" s="17"/>
      <c r="G46" s="17"/>
      <c r="H46" s="16">
        <f>+H30+H43</f>
        <v>730321.24999999977</v>
      </c>
    </row>
    <row r="47" spans="3:11" ht="15" hidden="1" x14ac:dyDescent="0.25">
      <c r="C47" s="15" t="s">
        <v>26</v>
      </c>
      <c r="D47" s="15"/>
    </row>
    <row r="48" spans="3:11" ht="12.75" hidden="1" customHeight="1" x14ac:dyDescent="0.2">
      <c r="C48" s="14" t="s">
        <v>25</v>
      </c>
    </row>
    <row r="50" spans="3:8" hidden="1" x14ac:dyDescent="0.2">
      <c r="D50" s="13">
        <f>+D33+D34+D35+D38</f>
        <v>542083.10999999987</v>
      </c>
      <c r="E50" s="13">
        <f>+E33+E34+E35+E38</f>
        <v>1910065.92</v>
      </c>
      <c r="F50" s="13">
        <f>+F33+F34+F35+F38</f>
        <v>1894126.4000000001</v>
      </c>
      <c r="G50" s="13">
        <f>+G33+G34+G35+G38</f>
        <v>2196997.36</v>
      </c>
      <c r="H50" s="13">
        <f>+H33+H34+H35+H38</f>
        <v>558022.62999999966</v>
      </c>
    </row>
    <row r="51" spans="3:8" hidden="1" x14ac:dyDescent="0.2">
      <c r="D51" s="12"/>
      <c r="H51" s="11">
        <f>70395.34+326567.37+14924.62+41268.48+2768.79+6064.16+2070.66+67455.29+33668.91+14325.99+22.92+5934.48+2.46+964.69</f>
        <v>586434.1599999998</v>
      </c>
    </row>
    <row r="52" spans="3:8" x14ac:dyDescent="0.2">
      <c r="C52" s="11" t="s">
        <v>24</v>
      </c>
      <c r="E52" s="12">
        <f>+E43+E30+31200</f>
        <v>2228511.29</v>
      </c>
      <c r="G52" s="12">
        <f>+G43+G30</f>
        <v>2403176.7899999996</v>
      </c>
    </row>
    <row r="53" spans="3:8" x14ac:dyDescent="0.2">
      <c r="H53" s="12"/>
    </row>
    <row r="54" spans="3:8" hidden="1" x14ac:dyDescent="0.2">
      <c r="D54" s="11">
        <f>249389.85+220586.91</f>
        <v>469976.76</v>
      </c>
    </row>
    <row r="55" spans="3:8" hidden="1" x14ac:dyDescent="0.2">
      <c r="D55" s="11">
        <v>1183347.33</v>
      </c>
    </row>
    <row r="56" spans="3:8" hidden="1" x14ac:dyDescent="0.2">
      <c r="D56" s="12">
        <f>+D55-D43-D30</f>
        <v>469976.75999999995</v>
      </c>
    </row>
    <row r="57" spans="3:8" hidden="1" x14ac:dyDescent="0.2"/>
  </sheetData>
  <mergeCells count="10">
    <mergeCell ref="D45:H45"/>
    <mergeCell ref="C44:I44"/>
    <mergeCell ref="I33:I34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91863-CE58-4674-B85C-19E4DC2852BE}">
  <dimension ref="A17:I33"/>
  <sheetViews>
    <sheetView topLeftCell="A10" zoomScaleNormal="100" zoomScaleSheetLayoutView="120" workbookViewId="0">
      <selection activeCell="H36" sqref="H36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7" spans="1:9" x14ac:dyDescent="0.25">
      <c r="A17" s="9" t="s">
        <v>23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 t="s">
        <v>22</v>
      </c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 t="s">
        <v>21</v>
      </c>
      <c r="B19" s="9"/>
      <c r="C19" s="9"/>
      <c r="D19" s="9"/>
      <c r="E19" s="9"/>
      <c r="F19" s="9"/>
      <c r="G19" s="9"/>
      <c r="H19" s="9"/>
      <c r="I19" s="9"/>
    </row>
    <row r="20" spans="1:9" ht="60" x14ac:dyDescent="0.25">
      <c r="A20" s="8" t="s">
        <v>20</v>
      </c>
      <c r="B20" s="8" t="s">
        <v>19</v>
      </c>
      <c r="C20" s="8" t="s">
        <v>18</v>
      </c>
      <c r="D20" s="8" t="s">
        <v>17</v>
      </c>
      <c r="E20" s="8" t="s">
        <v>16</v>
      </c>
      <c r="F20" s="8" t="s">
        <v>15</v>
      </c>
      <c r="G20" s="8" t="s">
        <v>14</v>
      </c>
      <c r="H20" s="8" t="s">
        <v>13</v>
      </c>
      <c r="I20" s="8" t="s">
        <v>12</v>
      </c>
    </row>
    <row r="21" spans="1:9" x14ac:dyDescent="0.25">
      <c r="A21" s="7" t="s">
        <v>11</v>
      </c>
      <c r="B21" s="6">
        <v>644.30999999999995</v>
      </c>
      <c r="C21" s="6"/>
      <c r="D21" s="6">
        <v>330.48</v>
      </c>
      <c r="E21" s="6">
        <v>327.64999999999998</v>
      </c>
      <c r="F21" s="6">
        <v>31.2</v>
      </c>
      <c r="G21" s="5">
        <v>625.63660000000004</v>
      </c>
      <c r="H21" s="4">
        <v>103.65782</v>
      </c>
      <c r="I21" s="4">
        <f>B21+D21+F21-G21</f>
        <v>380.35339999999997</v>
      </c>
    </row>
    <row r="23" spans="1:9" x14ac:dyDescent="0.25">
      <c r="A23" s="3" t="s">
        <v>10</v>
      </c>
    </row>
    <row r="24" spans="1:9" x14ac:dyDescent="0.25">
      <c r="A24" s="2" t="s">
        <v>9</v>
      </c>
      <c r="B24" s="1"/>
      <c r="C24" s="1"/>
      <c r="D24" s="1"/>
      <c r="E24" s="1"/>
      <c r="F24" s="1"/>
    </row>
    <row r="25" spans="1:9" x14ac:dyDescent="0.25">
      <c r="A25" s="2" t="s">
        <v>8</v>
      </c>
      <c r="B25" s="1"/>
      <c r="C25" s="1"/>
      <c r="D25" s="1"/>
      <c r="E25" s="1"/>
      <c r="F25" s="1"/>
    </row>
    <row r="26" spans="1:9" x14ac:dyDescent="0.25">
      <c r="A26" s="2" t="s">
        <v>7</v>
      </c>
      <c r="B26" s="1"/>
      <c r="C26" s="1"/>
      <c r="D26" s="1"/>
      <c r="E26" s="1"/>
      <c r="F26" s="1"/>
    </row>
    <row r="27" spans="1:9" x14ac:dyDescent="0.25">
      <c r="A27" s="2" t="s">
        <v>6</v>
      </c>
      <c r="B27" s="1"/>
      <c r="C27" s="1"/>
      <c r="D27" s="1"/>
      <c r="E27" s="1"/>
      <c r="F27" s="1"/>
    </row>
    <row r="28" spans="1:9" x14ac:dyDescent="0.25">
      <c r="A28" s="2" t="s">
        <v>5</v>
      </c>
      <c r="B28" s="1"/>
      <c r="C28" s="1"/>
      <c r="D28" s="1"/>
      <c r="E28" s="1"/>
      <c r="F28" s="1"/>
    </row>
    <row r="29" spans="1:9" x14ac:dyDescent="0.25">
      <c r="A29" s="2" t="s">
        <v>4</v>
      </c>
      <c r="B29" s="1"/>
      <c r="C29" s="1"/>
      <c r="D29" s="1"/>
      <c r="E29" s="1"/>
      <c r="F29" s="1"/>
    </row>
    <row r="30" spans="1:9" x14ac:dyDescent="0.25">
      <c r="A30" s="2" t="s">
        <v>3</v>
      </c>
      <c r="B30" s="1"/>
      <c r="C30" s="1"/>
      <c r="D30" s="1"/>
      <c r="E30" s="1"/>
      <c r="F30" s="1"/>
    </row>
    <row r="31" spans="1:9" x14ac:dyDescent="0.25">
      <c r="A31" s="2" t="s">
        <v>2</v>
      </c>
      <c r="B31" s="1"/>
      <c r="C31" s="1"/>
      <c r="D31" s="1"/>
      <c r="E31" s="1"/>
      <c r="F31" s="1"/>
    </row>
    <row r="32" spans="1:9" x14ac:dyDescent="0.25">
      <c r="A32" s="2" t="s">
        <v>1</v>
      </c>
      <c r="B32" s="1"/>
      <c r="C32" s="1"/>
      <c r="D32" s="1"/>
      <c r="E32" s="1"/>
      <c r="F32" s="1"/>
    </row>
    <row r="33" spans="1:6" x14ac:dyDescent="0.25">
      <c r="A33" s="1" t="s">
        <v>0</v>
      </c>
      <c r="B33" s="1"/>
      <c r="C33" s="1"/>
      <c r="D33" s="1"/>
      <c r="E33" s="1"/>
      <c r="F33" s="1"/>
    </row>
  </sheetData>
  <mergeCells count="3">
    <mergeCell ref="A18:I18"/>
    <mergeCell ref="A19:I19"/>
    <mergeCell ref="A17:I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Молодежная8 1</vt:lpstr>
      <vt:lpstr>Молодежная 8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2022-03-02T11:11:16Z</dcterms:created>
  <dcterms:modified xsi:type="dcterms:W3CDTF">2022-03-19T18:16:46Z</dcterms:modified>
</cp:coreProperties>
</file>