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5C668A28-F4F3-4FFF-A1CD-54A7BCF5FCA4}" xr6:coauthVersionLast="47" xr6:coauthVersionMax="47" xr10:uidLastSave="{00000000-0000-0000-0000-000000000000}"/>
  <bookViews>
    <workbookView xWindow="-120" yWindow="-120" windowWidth="20730" windowHeight="11310" xr2:uid="{B7B3A0CA-4DD8-4666-9157-B3560E726BB4}"/>
  </bookViews>
  <sheets>
    <sheet name="Молодцова10" sheetId="2" r:id="rId1"/>
    <sheet name="Молодцова 10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2" l="1"/>
  <c r="H27" i="2" s="1"/>
  <c r="H32" i="2" s="1"/>
  <c r="K27" i="2"/>
  <c r="D28" i="2"/>
  <c r="H28" i="2" s="1"/>
  <c r="F28" i="2"/>
  <c r="F32" i="2" s="1"/>
  <c r="K28" i="2"/>
  <c r="D29" i="2"/>
  <c r="H29" i="2"/>
  <c r="K29" i="2"/>
  <c r="D30" i="2"/>
  <c r="F30" i="2"/>
  <c r="H30" i="2"/>
  <c r="K30" i="2"/>
  <c r="D31" i="2"/>
  <c r="E31" i="2"/>
  <c r="H31" i="2" s="1"/>
  <c r="F31" i="2"/>
  <c r="G31" i="2"/>
  <c r="K31" i="2"/>
  <c r="D32" i="2"/>
  <c r="E32" i="2"/>
  <c r="G32" i="2"/>
  <c r="G35" i="2"/>
  <c r="H35" i="2"/>
  <c r="J35" i="2"/>
  <c r="K35" i="2"/>
  <c r="H36" i="2"/>
  <c r="H52" i="2" s="1"/>
  <c r="H37" i="2"/>
  <c r="H38" i="2"/>
  <c r="D39" i="2"/>
  <c r="H39" i="2" s="1"/>
  <c r="H45" i="2" s="1"/>
  <c r="J39" i="2"/>
  <c r="K39" i="2"/>
  <c r="H40" i="2"/>
  <c r="H41" i="2"/>
  <c r="F42" i="2"/>
  <c r="H42" i="2"/>
  <c r="J42" i="2"/>
  <c r="K42" i="2"/>
  <c r="D43" i="2"/>
  <c r="E43" i="2"/>
  <c r="H43" i="2" s="1"/>
  <c r="F43" i="2"/>
  <c r="F45" i="2" s="1"/>
  <c r="G43" i="2"/>
  <c r="G45" i="2" s="1"/>
  <c r="G54" i="2" s="1"/>
  <c r="H44" i="2"/>
  <c r="D45" i="2"/>
  <c r="D58" i="2" s="1"/>
  <c r="E45" i="2"/>
  <c r="D52" i="2"/>
  <c r="E52" i="2"/>
  <c r="F52" i="2"/>
  <c r="G52" i="2"/>
  <c r="H53" i="2"/>
  <c r="E54" i="2"/>
  <c r="I17" i="1"/>
  <c r="H48" i="2" l="1"/>
</calcChain>
</file>

<file path=xl/sharedStrings.xml><?xml version="1.0" encoding="utf-8"?>
<sst xmlns="http://schemas.openxmlformats.org/spreadsheetml/2006/main" count="78" uniqueCount="71">
  <si>
    <t>Замена системы ЦО п.4 - 273.11 т.р.</t>
  </si>
  <si>
    <t>Замена системы ЦО на чердаке - 544.87 т.р.</t>
  </si>
  <si>
    <t>Ремонт системы ЦО в лифт помещ. - 266.42 т.р.</t>
  </si>
  <si>
    <t>Герметизация стыков стеновых панелей -45.95 т.р.</t>
  </si>
  <si>
    <t>Аварийное обслуживание - 12.58 т.р.</t>
  </si>
  <si>
    <t>Производство работ по неисправности в системе освещения общедомовых помещений - 1.96 т.р.</t>
  </si>
  <si>
    <t>Расходный материал - 1.96 т.р.</t>
  </si>
  <si>
    <t>замена замков в помещениях общего пользования - 3.65 т.р.</t>
  </si>
  <si>
    <t>Замена разбитых стекол окон, дверей, ремонт поручней, стен в подъезде,</t>
  </si>
  <si>
    <t>Ремонт тепловых пунктов и систем теплопотребления. Установка иммитаторов в ИТП - 0.05 т.р.</t>
  </si>
  <si>
    <t>Ремонт систем ГВС, ХВс, ЦО - 4.81 т.р.</t>
  </si>
  <si>
    <t>Восстановление водоотводящих устройств (работы на чердаке, в подвале) - 8.31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</si>
  <si>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1163.67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</si>
  <si>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</si>
  <si>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</si>
  <si>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</si>
  <si>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</si>
  <si>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</si>
  <si>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</si>
  <si>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</si>
  <si>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</si>
  <si>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</si>
  <si>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</si>
  <si>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10 по ул. Молодцова с 01.01.2021г. по 31.12.2021г.</t>
  </si>
  <si>
    <t>по выполнению плана текущего ремонта жилого дома</t>
  </si>
  <si>
    <t>ОТЧЕТ</t>
  </si>
  <si>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</si>
  <si>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</si>
  <si>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</si>
  <si>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</si>
  <si>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ООО "Икс-Трим", АО "Эр-телеком холдинг", ООО "СкайНэт", ПАО "Ростелеком"</t>
  </si>
  <si>
    <t xml:space="preserve">Поступило за размещение интернет оборудования 31200,00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</si>
  <si>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</si>
  <si>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</si>
  <si>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</si>
  <si>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</si>
  <si>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</si>
  <si>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</si>
  <si>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</si>
  <si>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</si>
  <si>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</si>
  <si>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</si>
  <si>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</si>
  <si>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</si>
  <si>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</si>
  <si>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</si>
  <si>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</si>
  <si>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</si>
  <si>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</si>
  <si>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Н/2011-98 от 01.07.2011г.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</si>
  <si>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</si>
  <si>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</si>
  <si>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</si>
  <si>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</si>
  <si>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</si>
  <si>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</si>
  <si>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</si>
  <si>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</si>
  <si>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</si>
  <si>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</si>
  <si>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</si>
  <si>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</si>
  <si>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</si>
  <si>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</si>
  <si>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</si>
  <si>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</si>
  <si>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</si>
  <si>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10  по ул. Молодцова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</si>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</sst>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/>
    <xf numFmtId="0" fontId="5" fillId="0" borderId="0" xfId="1" applyFont="1"/>
    <xf numFmtId="4" fontId="5" fillId="0" borderId="0" xfId="1" applyNumberFormat="1" applyFont="1"/>
    <xf numFmtId="0" fontId="6" fillId="0" borderId="0" xfId="1" applyFont="1"/>
    <xf numFmtId="0" fontId="7" fillId="0" borderId="0" xfId="1" applyFont="1"/>
    <xf numFmtId="4" fontId="8" fillId="0" borderId="0" xfId="1" applyNumberFormat="1" applyFont="1"/>
    <xf numFmtId="0" fontId="9" fillId="0" borderId="0" xfId="1" applyFont="1"/>
    <xf numFmtId="0" fontId="5" fillId="0" borderId="1" xfId="1" applyFont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4" fontId="10" fillId="0" borderId="4" xfId="1" applyNumberFormat="1" applyFont="1" applyBorder="1" applyAlignment="1">
      <alignment vertical="top" wrapText="1"/>
    </xf>
    <xf numFmtId="0" fontId="10" fillId="0" borderId="5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4" fontId="11" fillId="0" borderId="6" xfId="1" applyNumberFormat="1" applyFont="1" applyBorder="1" applyAlignment="1">
      <alignment vertical="top" wrapText="1"/>
    </xf>
    <xf numFmtId="4" fontId="5" fillId="0" borderId="4" xfId="1" applyNumberFormat="1" applyFont="1" applyBorder="1" applyAlignment="1">
      <alignment vertical="top" wrapText="1"/>
    </xf>
    <xf numFmtId="2" fontId="5" fillId="0" borderId="4" xfId="1" applyNumberFormat="1" applyFont="1" applyBorder="1" applyAlignment="1">
      <alignment horizontal="right" vertical="top" wrapText="1"/>
    </xf>
    <xf numFmtId="0" fontId="12" fillId="0" borderId="4" xfId="1" applyFont="1" applyBorder="1" applyAlignment="1">
      <alignment horizontal="center" vertical="top" wrapText="1"/>
    </xf>
    <xf numFmtId="4" fontId="5" fillId="0" borderId="4" xfId="1" applyNumberFormat="1" applyFont="1" applyBorder="1" applyAlignment="1">
      <alignment horizontal="right" vertical="top" wrapText="1"/>
    </xf>
    <xf numFmtId="0" fontId="13" fillId="0" borderId="5" xfId="1" applyFont="1" applyBorder="1" applyAlignment="1">
      <alignment horizontal="center" vertical="top" wrapText="1"/>
    </xf>
    <xf numFmtId="4" fontId="11" fillId="0" borderId="4" xfId="1" applyNumberFormat="1" applyFont="1" applyBorder="1" applyAlignment="1">
      <alignment vertical="top" wrapText="1"/>
    </xf>
    <xf numFmtId="4" fontId="7" fillId="0" borderId="4" xfId="1" applyNumberFormat="1" applyFont="1" applyBorder="1" applyAlignment="1">
      <alignment horizontal="right" vertical="top" wrapText="1"/>
    </xf>
    <xf numFmtId="4" fontId="4" fillId="0" borderId="0" xfId="1" applyNumberFormat="1"/>
    <xf numFmtId="0" fontId="14" fillId="0" borderId="5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right" vertical="top" wrapText="1"/>
    </xf>
    <xf numFmtId="0" fontId="13" fillId="0" borderId="8" xfId="1" applyFont="1" applyBorder="1" applyAlignment="1">
      <alignment horizontal="center" vertical="top" wrapText="1"/>
    </xf>
    <xf numFmtId="0" fontId="13" fillId="0" borderId="4" xfId="1" applyFont="1" applyBorder="1" applyAlignment="1">
      <alignment horizontal="center" vertical="top" wrapText="1"/>
    </xf>
    <xf numFmtId="0" fontId="15" fillId="0" borderId="6" xfId="1" applyFont="1" applyBorder="1" applyAlignment="1">
      <alignment horizontal="center" vertical="top" wrapText="1"/>
    </xf>
    <xf numFmtId="0" fontId="13" fillId="0" borderId="6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2" fontId="4" fillId="0" borderId="0" xfId="1" applyNumberFormat="1"/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top" wrapText="1"/>
    </xf>
    <xf numFmtId="0" fontId="13" fillId="0" borderId="9" xfId="1" applyFont="1" applyBorder="1" applyAlignment="1">
      <alignment horizontal="center" vertical="top" wrapText="1"/>
    </xf>
    <xf numFmtId="0" fontId="13" fillId="0" borderId="2" xfId="1" applyFont="1" applyBorder="1" applyAlignment="1">
      <alignment horizontal="center" vertical="top" wrapText="1"/>
    </xf>
    <xf numFmtId="0" fontId="16" fillId="0" borderId="12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/>
    <xf numFmtId="0" fontId="10" fillId="0" borderId="0" xfId="1" applyFont="1" applyAlignment="1">
      <alignment horizontal="center"/>
    </xf>
    <xf numFmtId="0" fontId="18" fillId="0" borderId="6" xfId="1" applyFont="1" applyBorder="1"/>
    <xf numFmtId="0" fontId="18" fillId="0" borderId="9" xfId="1" applyFont="1" applyBorder="1"/>
    <xf numFmtId="0" fontId="10" fillId="0" borderId="9" xfId="1" applyFont="1" applyBorder="1" applyAlignment="1">
      <alignment horizontal="center"/>
    </xf>
    <xf numFmtId="0" fontId="10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 xr:uid="{50CD6195-5123-4B3D-871F-4F1CDC6870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B90DA-C2C2-4D20-AF10-06B9DB36165C}">
  <dimension ref="A1:K58"/>
  <sheetViews>
    <sheetView tabSelected="1" topLeftCell="C33" zoomScaleNormal="100" workbookViewId="0">
      <selection activeCell="I47" sqref="I47"/>
    </sheetView>
  </sheetViews>
  <sheetFormatPr defaultRowHeight="12.75" x14ac:dyDescent="0.2"/>
  <cols>
    <col min="1" max="1" width="3.42578125" style="10" hidden="1" customWidth="1"/>
    <col min="2" max="2" width="9.140625" style="10" hidden="1" customWidth="1"/>
    <col min="3" max="3" width="27.140625" style="11" customWidth="1"/>
    <col min="4" max="4" width="12.85546875" style="11" customWidth="1"/>
    <col min="5" max="5" width="11.85546875" style="11" customWidth="1"/>
    <col min="6" max="6" width="13.28515625" style="11" customWidth="1"/>
    <col min="7" max="7" width="11.85546875" style="11" customWidth="1"/>
    <col min="8" max="8" width="13.28515625" style="11" customWidth="1"/>
    <col min="9" max="9" width="21.7109375" style="11" customWidth="1"/>
    <col min="10" max="10" width="10.140625" style="10" hidden="1" customWidth="1"/>
    <col min="11" max="11" width="9.5703125" style="10" hidden="1" customWidth="1"/>
    <col min="12" max="16384" width="9.140625" style="10"/>
  </cols>
  <sheetData>
    <row r="1" spans="3:9" ht="12.75" hidden="1" customHeight="1" x14ac:dyDescent="0.2">
      <c r="C1" s="52"/>
      <c r="D1" s="52"/>
      <c r="E1" s="52"/>
      <c r="F1" s="52"/>
      <c r="G1" s="52"/>
      <c r="H1" s="52"/>
      <c r="I1" s="52"/>
    </row>
    <row r="2" spans="3:9" ht="13.5" hidden="1" customHeight="1" thickBot="1" x14ac:dyDescent="0.25">
      <c r="C2" s="52"/>
      <c r="D2" s="52"/>
      <c r="E2" s="52" t="s">
        <v>70</v>
      </c>
      <c r="F2" s="52"/>
      <c r="G2" s="52"/>
      <c r="H2" s="52"/>
      <c r="I2" s="52"/>
    </row>
    <row r="3" spans="3:9" ht="13.5" hidden="1" customHeight="1" thickBot="1" x14ac:dyDescent="0.25">
      <c r="C3" s="57"/>
      <c r="D3" s="56"/>
      <c r="E3" s="55"/>
      <c r="F3" s="55"/>
      <c r="G3" s="55"/>
      <c r="H3" s="55"/>
      <c r="I3" s="54"/>
    </row>
    <row r="4" spans="3:9" ht="12.75" hidden="1" customHeight="1" x14ac:dyDescent="0.2">
      <c r="C4" s="53"/>
      <c r="D4" s="53"/>
      <c r="E4" s="52"/>
      <c r="F4" s="52"/>
      <c r="G4" s="52"/>
      <c r="H4" s="52"/>
      <c r="I4" s="52"/>
    </row>
    <row r="5" spans="3:9" ht="12.75" customHeight="1" x14ac:dyDescent="0.2">
      <c r="C5" s="53"/>
      <c r="D5" s="53"/>
      <c r="E5" s="52"/>
      <c r="F5" s="52"/>
      <c r="G5" s="52"/>
      <c r="H5" s="52"/>
      <c r="I5" s="52"/>
    </row>
    <row r="6" spans="3:9" ht="12.75" customHeight="1" x14ac:dyDescent="0.2">
      <c r="C6" s="53"/>
      <c r="D6" s="53"/>
      <c r="E6" s="52"/>
      <c r="F6" s="52"/>
      <c r="G6" s="52"/>
      <c r="H6" s="52"/>
      <c r="I6" s="52"/>
    </row>
    <row r="7" spans="3:9" ht="12.75" customHeight="1" x14ac:dyDescent="0.2">
      <c r="C7" s="53"/>
      <c r="D7" s="53"/>
      <c r="E7" s="52"/>
      <c r="F7" s="52"/>
      <c r="G7" s="52"/>
      <c r="H7" s="52"/>
      <c r="I7" s="52"/>
    </row>
    <row r="8" spans="3:9" ht="12.75" customHeight="1" x14ac:dyDescent="0.2">
      <c r="C8" s="53"/>
      <c r="D8" s="53"/>
      <c r="E8" s="52"/>
      <c r="F8" s="52"/>
      <c r="G8" s="52"/>
      <c r="H8" s="52"/>
      <c r="I8" s="52"/>
    </row>
    <row r="9" spans="3:9" ht="12.75" customHeight="1" x14ac:dyDescent="0.2">
      <c r="C9" s="53"/>
      <c r="D9" s="53"/>
      <c r="E9" s="52"/>
      <c r="F9" s="52"/>
      <c r="G9" s="52"/>
      <c r="H9" s="52"/>
      <c r="I9" s="52"/>
    </row>
    <row r="10" spans="3:9" ht="12.75" customHeight="1" x14ac:dyDescent="0.2">
      <c r="C10" s="53"/>
      <c r="D10" s="53"/>
      <c r="E10" s="52"/>
      <c r="F10" s="52"/>
      <c r="G10" s="52"/>
      <c r="H10" s="52"/>
      <c r="I10" s="52"/>
    </row>
    <row r="11" spans="3:9" ht="12.75" customHeight="1" x14ac:dyDescent="0.2">
      <c r="C11" s="53"/>
      <c r="D11" s="53"/>
      <c r="E11" s="52"/>
      <c r="F11" s="52"/>
      <c r="G11" s="52"/>
      <c r="H11" s="52"/>
      <c r="I11" s="52"/>
    </row>
    <row r="12" spans="3:9" ht="12.75" customHeight="1" x14ac:dyDescent="0.2">
      <c r="C12" s="53"/>
      <c r="D12" s="53"/>
      <c r="E12" s="52"/>
      <c r="F12" s="52"/>
      <c r="G12" s="52"/>
      <c r="H12" s="52"/>
      <c r="I12" s="52"/>
    </row>
    <row r="13" spans="3:9" ht="12.75" customHeight="1" x14ac:dyDescent="0.2">
      <c r="C13" s="53"/>
      <c r="D13" s="53"/>
      <c r="E13" s="52"/>
      <c r="F13" s="52"/>
      <c r="G13" s="52"/>
      <c r="H13" s="52"/>
      <c r="I13" s="52"/>
    </row>
    <row r="14" spans="3:9" ht="12.75" customHeight="1" x14ac:dyDescent="0.2">
      <c r="C14" s="53"/>
      <c r="D14" s="53"/>
      <c r="E14" s="52"/>
      <c r="F14" s="52"/>
      <c r="G14" s="52"/>
      <c r="H14" s="52"/>
      <c r="I14" s="52"/>
    </row>
    <row r="15" spans="3:9" ht="12.75" customHeight="1" x14ac:dyDescent="0.2">
      <c r="C15" s="53"/>
      <c r="D15" s="53"/>
      <c r="E15" s="52"/>
      <c r="F15" s="52"/>
      <c r="G15" s="52"/>
      <c r="H15" s="52"/>
      <c r="I15" s="52"/>
    </row>
    <row r="16" spans="3:9" ht="12.75" customHeight="1" x14ac:dyDescent="0.2">
      <c r="C16" s="53"/>
      <c r="D16" s="53"/>
      <c r="E16" s="52"/>
      <c r="F16" s="52"/>
      <c r="G16" s="52"/>
      <c r="H16" s="52"/>
      <c r="I16" s="52"/>
    </row>
    <row r="17" spans="3:11" ht="12.75" customHeight="1" x14ac:dyDescent="0.2">
      <c r="C17" s="53"/>
      <c r="D17" s="53"/>
      <c r="E17" s="52"/>
      <c r="F17" s="52"/>
      <c r="G17" s="52"/>
      <c r="H17" s="52"/>
      <c r="I17" s="52"/>
    </row>
    <row r="18" spans="3:11" ht="12.75" customHeight="1" x14ac:dyDescent="0.2">
      <c r="C18" s="53"/>
      <c r="D18" s="53"/>
      <c r="E18" s="52"/>
      <c r="F18" s="52"/>
      <c r="G18" s="52"/>
      <c r="H18" s="52"/>
      <c r="I18" s="52"/>
    </row>
    <row r="19" spans="3:11" ht="12.75" customHeight="1" x14ac:dyDescent="0.2">
      <c r="C19" s="53"/>
      <c r="D19" s="53"/>
      <c r="E19" s="52"/>
      <c r="F19" s="52"/>
      <c r="G19" s="52"/>
      <c r="H19" s="52"/>
      <c r="I19" s="52"/>
    </row>
    <row r="20" spans="3:11" ht="12.75" customHeight="1" x14ac:dyDescent="0.2">
      <c r="C20" s="53"/>
      <c r="D20" s="53"/>
      <c r="E20" s="52"/>
      <c r="F20" s="52"/>
      <c r="G20" s="52"/>
      <c r="H20" s="52"/>
      <c r="I20" s="52"/>
    </row>
    <row r="21" spans="3:11" ht="14.25" x14ac:dyDescent="0.2">
      <c r="C21" s="51" t="s">
        <v>69</v>
      </c>
      <c r="D21" s="51"/>
      <c r="E21" s="51"/>
      <c r="F21" s="51"/>
      <c r="G21" s="51"/>
      <c r="H21" s="51"/>
      <c r="I21" s="51"/>
    </row>
    <row r="22" spans="3:11" x14ac:dyDescent="0.2">
      <c r="C22" s="50" t="s">
        <v>68</v>
      </c>
      <c r="D22" s="50"/>
      <c r="E22" s="50"/>
      <c r="F22" s="50"/>
      <c r="G22" s="50"/>
      <c r="H22" s="50"/>
      <c r="I22" s="50"/>
    </row>
    <row r="23" spans="3:11" x14ac:dyDescent="0.2">
      <c r="C23" s="50" t="s">
        <v>67</v>
      </c>
      <c r="D23" s="50"/>
      <c r="E23" s="50"/>
      <c r="F23" s="50"/>
      <c r="G23" s="50"/>
      <c r="H23" s="50"/>
      <c r="I23" s="50"/>
    </row>
    <row r="24" spans="3:11" ht="6" customHeight="1" thickBot="1" x14ac:dyDescent="0.25">
      <c r="C24" s="49"/>
      <c r="D24" s="49"/>
      <c r="E24" s="49"/>
      <c r="F24" s="49"/>
      <c r="G24" s="49"/>
      <c r="H24" s="49"/>
      <c r="I24" s="49"/>
    </row>
    <row r="25" spans="3:11" ht="62.25" customHeight="1" thickBot="1" x14ac:dyDescent="0.25">
      <c r="C25" s="37" t="s">
        <v>57</v>
      </c>
      <c r="D25" s="40" t="s">
        <v>56</v>
      </c>
      <c r="E25" s="39" t="s">
        <v>55</v>
      </c>
      <c r="F25" s="39" t="s">
        <v>54</v>
      </c>
      <c r="G25" s="39" t="s">
        <v>53</v>
      </c>
      <c r="H25" s="39" t="s">
        <v>52</v>
      </c>
      <c r="I25" s="40" t="s">
        <v>66</v>
      </c>
    </row>
    <row r="26" spans="3:11" ht="13.5" customHeight="1" thickBot="1" x14ac:dyDescent="0.25">
      <c r="C26" s="48" t="s">
        <v>65</v>
      </c>
      <c r="D26" s="47"/>
      <c r="E26" s="47"/>
      <c r="F26" s="47"/>
      <c r="G26" s="47"/>
      <c r="H26" s="47"/>
      <c r="I26" s="46"/>
    </row>
    <row r="27" spans="3:11" ht="13.5" customHeight="1" thickBot="1" x14ac:dyDescent="0.25">
      <c r="C27" s="23" t="s">
        <v>64</v>
      </c>
      <c r="D27" s="29">
        <f>218424.33-103839.77</f>
        <v>114584.55999999998</v>
      </c>
      <c r="E27" s="31"/>
      <c r="F27" s="31">
        <v>5765.09</v>
      </c>
      <c r="G27" s="31"/>
      <c r="H27" s="31">
        <f>+D27+E27-F27</f>
        <v>108819.46999999999</v>
      </c>
      <c r="I27" s="45" t="s">
        <v>63</v>
      </c>
      <c r="K27" s="42">
        <f>486688.67+19414.12+23041.43+38646.63</f>
        <v>567790.85</v>
      </c>
    </row>
    <row r="28" spans="3:11" ht="13.5" customHeight="1" thickBot="1" x14ac:dyDescent="0.25">
      <c r="C28" s="23" t="s">
        <v>62</v>
      </c>
      <c r="D28" s="29">
        <f>187830.62-34508.85-638.75</f>
        <v>152683.01999999999</v>
      </c>
      <c r="E28" s="26"/>
      <c r="F28" s="26">
        <f>500.36+1217.92+5513.97</f>
        <v>7232.25</v>
      </c>
      <c r="G28" s="31"/>
      <c r="H28" s="31">
        <f>+D28+E28-F28</f>
        <v>145450.76999999999</v>
      </c>
      <c r="I28" s="44"/>
      <c r="K28" s="42">
        <f>2998.86+19899.63+15163.71+267331.21-11400.62</f>
        <v>293992.79000000004</v>
      </c>
    </row>
    <row r="29" spans="3:11" ht="13.5" customHeight="1" thickBot="1" x14ac:dyDescent="0.25">
      <c r="C29" s="23" t="s">
        <v>61</v>
      </c>
      <c r="D29" s="29">
        <f>92903.77-28396.01</f>
        <v>64507.760000000009</v>
      </c>
      <c r="E29" s="26"/>
      <c r="F29" s="26">
        <v>2013.12</v>
      </c>
      <c r="G29" s="31"/>
      <c r="H29" s="31">
        <f>+D29+E29-F29</f>
        <v>62494.640000000007</v>
      </c>
      <c r="I29" s="44"/>
      <c r="K29" s="42">
        <f>24109.95-472.16+122598.02-2983.76+2337.56</f>
        <v>145589.60999999999</v>
      </c>
    </row>
    <row r="30" spans="3:11" ht="13.5" customHeight="1" thickBot="1" x14ac:dyDescent="0.25">
      <c r="C30" s="23" t="s">
        <v>60</v>
      </c>
      <c r="D30" s="29">
        <f>63581.82-3116-14866.64</f>
        <v>45599.18</v>
      </c>
      <c r="E30" s="26"/>
      <c r="F30" s="26">
        <f>1530.88+0.04</f>
        <v>1530.92</v>
      </c>
      <c r="G30" s="31"/>
      <c r="H30" s="31">
        <f>+D30+E30-F30</f>
        <v>44068.26</v>
      </c>
      <c r="I30" s="44"/>
      <c r="K30" s="10">
        <f>8382.07-2.98+44340.13-381.54+3018.58-1606.09+39613.41-1050.27+374.18</f>
        <v>92687.49</v>
      </c>
    </row>
    <row r="31" spans="3:11" ht="13.5" customHeight="1" thickBot="1" x14ac:dyDescent="0.25">
      <c r="C31" s="23" t="s">
        <v>59</v>
      </c>
      <c r="D31" s="29">
        <f>7178.54-8.94</f>
        <v>7169.6</v>
      </c>
      <c r="E31" s="26">
        <f>10214.4+13876.43+9161.69</f>
        <v>33252.520000000004</v>
      </c>
      <c r="F31" s="26">
        <f>9984.58-1160.24+14498.83+33517.74+261.23</f>
        <v>57102.14</v>
      </c>
      <c r="G31" s="31">
        <f>+E31</f>
        <v>33252.520000000004</v>
      </c>
      <c r="H31" s="31">
        <f>+D31+E31-F31</f>
        <v>-16680.019999999997</v>
      </c>
      <c r="I31" s="43"/>
      <c r="K31" s="42">
        <f>2.17-1.24+12.38-7.21+0.92+1045.25-76.8+69.19-13996.26+32.05-1306.89</f>
        <v>-14226.44</v>
      </c>
    </row>
    <row r="32" spans="3:11" ht="13.5" customHeight="1" thickBot="1" x14ac:dyDescent="0.25">
      <c r="C32" s="23" t="s">
        <v>34</v>
      </c>
      <c r="D32" s="22">
        <f>SUM(D27:D31)</f>
        <v>384544.11999999994</v>
      </c>
      <c r="E32" s="22">
        <f>SUM(E27:E31)</f>
        <v>33252.520000000004</v>
      </c>
      <c r="F32" s="22">
        <f>SUM(F27:F31)</f>
        <v>73643.51999999999</v>
      </c>
      <c r="G32" s="22">
        <f>SUM(G27:G31)</f>
        <v>33252.520000000004</v>
      </c>
      <c r="H32" s="22">
        <f>SUM(H27:H31)</f>
        <v>344153.12</v>
      </c>
      <c r="I32" s="23"/>
    </row>
    <row r="33" spans="3:11" ht="13.5" customHeight="1" thickBot="1" x14ac:dyDescent="0.25">
      <c r="C33" s="41" t="s">
        <v>58</v>
      </c>
      <c r="D33" s="41"/>
      <c r="E33" s="41"/>
      <c r="F33" s="41"/>
      <c r="G33" s="41"/>
      <c r="H33" s="41"/>
      <c r="I33" s="41"/>
    </row>
    <row r="34" spans="3:11" ht="54.75" customHeight="1" thickBot="1" x14ac:dyDescent="0.25">
      <c r="C34" s="30" t="s">
        <v>57</v>
      </c>
      <c r="D34" s="40" t="s">
        <v>56</v>
      </c>
      <c r="E34" s="39" t="s">
        <v>55</v>
      </c>
      <c r="F34" s="39" t="s">
        <v>54</v>
      </c>
      <c r="G34" s="39" t="s">
        <v>53</v>
      </c>
      <c r="H34" s="39" t="s">
        <v>52</v>
      </c>
      <c r="I34" s="38" t="s">
        <v>51</v>
      </c>
    </row>
    <row r="35" spans="3:11" ht="23.25" customHeight="1" thickBot="1" x14ac:dyDescent="0.25">
      <c r="C35" s="37" t="s">
        <v>50</v>
      </c>
      <c r="D35" s="36">
        <v>562643.06000000006</v>
      </c>
      <c r="E35" s="25">
        <v>2933675.7</v>
      </c>
      <c r="F35" s="25">
        <v>2933594.77</v>
      </c>
      <c r="G35" s="25">
        <f>+E35</f>
        <v>2933675.7</v>
      </c>
      <c r="H35" s="25">
        <f>+D35+E35-F35</f>
        <v>562723.99000000022</v>
      </c>
      <c r="I35" s="35" t="s">
        <v>49</v>
      </c>
      <c r="J35" s="33">
        <f>252137.21-1453.17+21.86-0.03+72.47-0.1+10.82-0.02+83.9-0.18-D35</f>
        <v>-311770.30000000005</v>
      </c>
      <c r="K35" s="33">
        <f>309166.22+1508.7+5581.5+958.14+6188.26+4.98-0.02+38.59-0.18-H35</f>
        <v>-239277.80000000022</v>
      </c>
    </row>
    <row r="36" spans="3:11" ht="14.25" customHeight="1" thickBot="1" x14ac:dyDescent="0.25">
      <c r="C36" s="23" t="s">
        <v>48</v>
      </c>
      <c r="D36" s="29">
        <v>115473.74999999988</v>
      </c>
      <c r="E36" s="31">
        <v>618602.46</v>
      </c>
      <c r="F36" s="31">
        <v>617716.29</v>
      </c>
      <c r="G36" s="25">
        <v>1163669.72</v>
      </c>
      <c r="H36" s="25">
        <f>+D36+E36-F36</f>
        <v>116359.91999999981</v>
      </c>
      <c r="I36" s="34"/>
      <c r="J36" s="33"/>
    </row>
    <row r="37" spans="3:11" ht="13.5" customHeight="1" thickBot="1" x14ac:dyDescent="0.25">
      <c r="C37" s="30" t="s">
        <v>47</v>
      </c>
      <c r="D37" s="32">
        <v>0</v>
      </c>
      <c r="E37" s="31"/>
      <c r="F37" s="31"/>
      <c r="G37" s="25"/>
      <c r="H37" s="25">
        <f>+D37+E37-F37</f>
        <v>0</v>
      </c>
      <c r="I37" s="28"/>
    </row>
    <row r="38" spans="3:11" ht="12.75" customHeight="1" thickBot="1" x14ac:dyDescent="0.25">
      <c r="C38" s="23" t="s">
        <v>46</v>
      </c>
      <c r="D38" s="29">
        <v>69906.540000000183</v>
      </c>
      <c r="E38" s="31">
        <v>333086.82</v>
      </c>
      <c r="F38" s="31">
        <v>331396.78000000003</v>
      </c>
      <c r="G38" s="25">
        <v>225905.4</v>
      </c>
      <c r="H38" s="25">
        <f>+D38+E38-F38</f>
        <v>71596.580000000191</v>
      </c>
      <c r="I38" s="28" t="s">
        <v>45</v>
      </c>
    </row>
    <row r="39" spans="3:11" ht="27.75" customHeight="1" thickBot="1" x14ac:dyDescent="0.25">
      <c r="C39" s="23" t="s">
        <v>44</v>
      </c>
      <c r="D39" s="29">
        <f>37377.82-9052.46</f>
        <v>28325.360000000001</v>
      </c>
      <c r="E39" s="31"/>
      <c r="F39" s="31">
        <v>890.71</v>
      </c>
      <c r="G39" s="25"/>
      <c r="H39" s="25">
        <f>+D39+E39-F39</f>
        <v>27434.65</v>
      </c>
      <c r="I39" s="24" t="s">
        <v>43</v>
      </c>
      <c r="J39" s="10">
        <f>38350.29-309.79+15356.87</f>
        <v>53397.37</v>
      </c>
      <c r="K39" s="10">
        <f>12717.27+10853.8+43412.21</f>
        <v>66983.28</v>
      </c>
    </row>
    <row r="40" spans="3:11" ht="26.25" customHeight="1" thickBot="1" x14ac:dyDescent="0.25">
      <c r="C40" s="23" t="s">
        <v>42</v>
      </c>
      <c r="D40" s="29">
        <v>5487.2399999999943</v>
      </c>
      <c r="E40" s="26">
        <v>29267.040000000001</v>
      </c>
      <c r="F40" s="26">
        <v>29169.47</v>
      </c>
      <c r="G40" s="25">
        <v>80673</v>
      </c>
      <c r="H40" s="25">
        <f>+D40+E40-F40</f>
        <v>5584.8099999999977</v>
      </c>
      <c r="I40" s="24" t="s">
        <v>41</v>
      </c>
    </row>
    <row r="41" spans="3:11" ht="13.5" customHeight="1" thickBot="1" x14ac:dyDescent="0.25">
      <c r="C41" s="30" t="s">
        <v>40</v>
      </c>
      <c r="D41" s="29">
        <v>30820.909999999945</v>
      </c>
      <c r="E41" s="26"/>
      <c r="F41" s="26">
        <v>829.14</v>
      </c>
      <c r="G41" s="25"/>
      <c r="H41" s="25">
        <f>+D41+E41-F41</f>
        <v>29991.769999999946</v>
      </c>
      <c r="I41" s="28"/>
    </row>
    <row r="42" spans="3:11" ht="13.5" customHeight="1" thickBot="1" x14ac:dyDescent="0.25">
      <c r="C42" s="30" t="s">
        <v>39</v>
      </c>
      <c r="D42" s="29">
        <v>79309.850000000049</v>
      </c>
      <c r="E42" s="26">
        <v>-236.44</v>
      </c>
      <c r="F42" s="26">
        <f>788.3-3133.86</f>
        <v>-2345.5600000000004</v>
      </c>
      <c r="G42" s="25"/>
      <c r="H42" s="25">
        <f>+D42+E42-F42</f>
        <v>81418.970000000045</v>
      </c>
      <c r="I42" s="28"/>
      <c r="J42" s="10">
        <f>6630.59+3283.37</f>
        <v>9913.9599999999991</v>
      </c>
      <c r="K42" s="10">
        <f>46263.92+19781.7</f>
        <v>66045.62</v>
      </c>
    </row>
    <row r="43" spans="3:11" ht="13.5" customHeight="1" thickBot="1" x14ac:dyDescent="0.25">
      <c r="C43" s="30" t="s">
        <v>38</v>
      </c>
      <c r="D43" s="29">
        <f>11811.74-21.14-2.73</f>
        <v>11787.87</v>
      </c>
      <c r="E43" s="26">
        <f>68373.68+18036.29</f>
        <v>86409.97</v>
      </c>
      <c r="F43" s="26">
        <f>0.04+64020.27+0.01+16548.14</f>
        <v>80568.459999999992</v>
      </c>
      <c r="G43" s="25">
        <f>+E43</f>
        <v>86409.97</v>
      </c>
      <c r="H43" s="25">
        <f>+D43+E43-F43</f>
        <v>17629.380000000005</v>
      </c>
      <c r="I43" s="28" t="s">
        <v>37</v>
      </c>
    </row>
    <row r="44" spans="3:11" ht="13.5" customHeight="1" thickBot="1" x14ac:dyDescent="0.25">
      <c r="C44" s="23" t="s">
        <v>36</v>
      </c>
      <c r="D44" s="27">
        <v>15902.24000000002</v>
      </c>
      <c r="E44" s="26">
        <v>86407.5</v>
      </c>
      <c r="F44" s="26">
        <v>85716.51</v>
      </c>
      <c r="G44" s="25">
        <v>84272.34</v>
      </c>
      <c r="H44" s="25">
        <f>+D44+E44-F44</f>
        <v>16593.230000000025</v>
      </c>
      <c r="I44" s="24" t="s">
        <v>35</v>
      </c>
    </row>
    <row r="45" spans="3:11" ht="13.5" customHeight="1" thickBot="1" x14ac:dyDescent="0.25">
      <c r="C45" s="23" t="s">
        <v>34</v>
      </c>
      <c r="D45" s="22">
        <f>SUM(D35:D44)</f>
        <v>919656.82000000007</v>
      </c>
      <c r="E45" s="22">
        <f>SUM(E35:E44)</f>
        <v>4087213.0500000003</v>
      </c>
      <c r="F45" s="22">
        <f>SUM(F35:F44)</f>
        <v>4077536.57</v>
      </c>
      <c r="G45" s="22">
        <f>SUM(G35:G44)</f>
        <v>4574606.13</v>
      </c>
      <c r="H45" s="22">
        <f>SUM(H35:H44)</f>
        <v>929333.30000000016</v>
      </c>
      <c r="I45" s="21"/>
    </row>
    <row r="46" spans="3:11" ht="13.5" customHeight="1" thickBot="1" x14ac:dyDescent="0.25">
      <c r="C46" s="20" t="s">
        <v>33</v>
      </c>
      <c r="D46" s="20"/>
      <c r="E46" s="20"/>
      <c r="F46" s="20"/>
      <c r="G46" s="20"/>
      <c r="H46" s="20"/>
      <c r="I46" s="20"/>
    </row>
    <row r="47" spans="3:11" ht="50.25" customHeight="1" thickBot="1" x14ac:dyDescent="0.25">
      <c r="C47" s="19" t="s">
        <v>32</v>
      </c>
      <c r="D47" s="18" t="s">
        <v>31</v>
      </c>
      <c r="E47" s="18"/>
      <c r="F47" s="18"/>
      <c r="G47" s="18"/>
      <c r="H47" s="18"/>
      <c r="I47" s="17" t="s">
        <v>30</v>
      </c>
    </row>
    <row r="48" spans="3:11" ht="22.5" customHeight="1" x14ac:dyDescent="0.3">
      <c r="C48" s="16" t="s">
        <v>29</v>
      </c>
      <c r="D48" s="16"/>
      <c r="E48" s="16"/>
      <c r="F48" s="16"/>
      <c r="G48" s="16"/>
      <c r="H48" s="15">
        <f>+H32+H45</f>
        <v>1273486.4200000002</v>
      </c>
    </row>
    <row r="49" spans="3:8" ht="12" hidden="1" customHeight="1" x14ac:dyDescent="0.25">
      <c r="C49" s="13" t="s">
        <v>28</v>
      </c>
      <c r="D49" s="13"/>
    </row>
    <row r="50" spans="3:8" ht="12.75" hidden="1" customHeight="1" x14ac:dyDescent="0.2">
      <c r="C50" s="14" t="s">
        <v>27</v>
      </c>
    </row>
    <row r="51" spans="3:8" x14ac:dyDescent="0.2">
      <c r="C51" s="10"/>
      <c r="D51" s="10"/>
      <c r="E51" s="10"/>
      <c r="F51" s="10"/>
      <c r="G51" s="10"/>
      <c r="H51" s="10"/>
    </row>
    <row r="52" spans="3:8" ht="15" hidden="1" customHeight="1" x14ac:dyDescent="0.25">
      <c r="C52" s="13"/>
      <c r="D52" s="12">
        <f>+D35+D36+D37+D40</f>
        <v>683604.04999999993</v>
      </c>
      <c r="E52" s="12">
        <f>+E35+E36+E37+E40</f>
        <v>3581545.2</v>
      </c>
      <c r="F52" s="12">
        <f>+F35+F36+F37+F40</f>
        <v>3580480.5300000003</v>
      </c>
      <c r="G52" s="12">
        <f>+G35+G36+G37+G40</f>
        <v>4178018.42</v>
      </c>
      <c r="H52" s="12">
        <f>+H35+H36+H37+H40</f>
        <v>684668.72</v>
      </c>
    </row>
    <row r="53" spans="3:8" hidden="1" x14ac:dyDescent="0.2">
      <c r="D53" s="12"/>
      <c r="H53" s="11">
        <f>92620.79+424087.84+12647.99+50302.97+4202.52+59061.36+29531.24+84423.96+50414.95+25.08+18724.19+3.25+3838.52</f>
        <v>829884.6599999998</v>
      </c>
    </row>
    <row r="54" spans="3:8" x14ac:dyDescent="0.2">
      <c r="C54" s="11" t="s">
        <v>26</v>
      </c>
      <c r="E54" s="12">
        <f>+E45+E32+31200</f>
        <v>4151665.5700000003</v>
      </c>
      <c r="G54" s="12">
        <f>+G45+G32</f>
        <v>4607858.6499999994</v>
      </c>
      <c r="H54" s="12"/>
    </row>
    <row r="56" spans="3:8" hidden="1" x14ac:dyDescent="0.2">
      <c r="D56" s="11">
        <v>194451.29</v>
      </c>
    </row>
    <row r="57" spans="3:8" hidden="1" x14ac:dyDescent="0.2">
      <c r="D57" s="11">
        <v>1498652.23</v>
      </c>
    </row>
    <row r="58" spans="3:8" hidden="1" x14ac:dyDescent="0.2">
      <c r="D58" s="12">
        <f>+D57-D45-D32</f>
        <v>194451.28999999998</v>
      </c>
    </row>
  </sheetData>
  <mergeCells count="10">
    <mergeCell ref="D47:H47"/>
    <mergeCell ref="I27:I31"/>
    <mergeCell ref="C26:I26"/>
    <mergeCell ref="C33:I33"/>
    <mergeCell ref="C21:I21"/>
    <mergeCell ref="C22:I22"/>
    <mergeCell ref="C23:I23"/>
    <mergeCell ref="C24:I24"/>
    <mergeCell ref="I35:I36"/>
    <mergeCell ref="C46:I4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FBA61-6960-4EAA-8C97-733A13244780}">
  <dimension ref="A13:I35"/>
  <sheetViews>
    <sheetView topLeftCell="A15" zoomScaleNormal="100" zoomScaleSheetLayoutView="120" workbookViewId="0">
      <selection activeCell="I24" sqref="I24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9" width="15.140625" customWidth="1"/>
  </cols>
  <sheetData>
    <row r="13" spans="1:9" x14ac:dyDescent="0.25">
      <c r="A13" s="9" t="s">
        <v>25</v>
      </c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9" t="s">
        <v>24</v>
      </c>
      <c r="B14" s="9"/>
      <c r="C14" s="9"/>
      <c r="D14" s="9"/>
      <c r="E14" s="9"/>
      <c r="F14" s="9"/>
      <c r="G14" s="9"/>
      <c r="H14" s="9"/>
      <c r="I14" s="9"/>
    </row>
    <row r="15" spans="1:9" x14ac:dyDescent="0.25">
      <c r="A15" s="9" t="s">
        <v>23</v>
      </c>
      <c r="B15" s="9"/>
      <c r="C15" s="9"/>
      <c r="D15" s="9"/>
      <c r="E15" s="9"/>
      <c r="F15" s="9"/>
      <c r="G15" s="9"/>
      <c r="H15" s="9"/>
      <c r="I15" s="9"/>
    </row>
    <row r="16" spans="1:9" ht="60" x14ac:dyDescent="0.25">
      <c r="A16" s="8" t="s">
        <v>22</v>
      </c>
      <c r="B16" s="8" t="s">
        <v>21</v>
      </c>
      <c r="C16" s="8" t="s">
        <v>20</v>
      </c>
      <c r="D16" s="8" t="s">
        <v>19</v>
      </c>
      <c r="E16" s="8" t="s">
        <v>18</v>
      </c>
      <c r="F16" s="8" t="s">
        <v>17</v>
      </c>
      <c r="G16" s="8" t="s">
        <v>16</v>
      </c>
      <c r="H16" s="8" t="s">
        <v>15</v>
      </c>
      <c r="I16" s="8" t="s">
        <v>14</v>
      </c>
    </row>
    <row r="17" spans="1:9" x14ac:dyDescent="0.25">
      <c r="A17" s="7" t="s">
        <v>13</v>
      </c>
      <c r="B17" s="6">
        <v>-169.57</v>
      </c>
      <c r="C17" s="6"/>
      <c r="D17" s="6">
        <v>618.6</v>
      </c>
      <c r="E17" s="6">
        <v>617.72</v>
      </c>
      <c r="F17" s="6">
        <v>31.2</v>
      </c>
      <c r="G17" s="5">
        <v>1163.6697200000001</v>
      </c>
      <c r="H17" s="4">
        <v>116.35992</v>
      </c>
      <c r="I17" s="4">
        <f>B17+D17+F17-G17</f>
        <v>-683.43972000000008</v>
      </c>
    </row>
    <row r="19" spans="1:9" x14ac:dyDescent="0.25">
      <c r="A19" t="s">
        <v>12</v>
      </c>
    </row>
    <row r="20" spans="1:9" x14ac:dyDescent="0.25">
      <c r="A20" s="2" t="s">
        <v>11</v>
      </c>
      <c r="B20" s="2"/>
      <c r="C20" s="2"/>
      <c r="D20" s="2"/>
      <c r="E20" s="2"/>
      <c r="F20" s="2"/>
      <c r="G20" s="2"/>
    </row>
    <row r="21" spans="1:9" x14ac:dyDescent="0.25">
      <c r="A21" s="2" t="s">
        <v>10</v>
      </c>
      <c r="B21" s="2"/>
      <c r="C21" s="2"/>
      <c r="D21" s="2"/>
      <c r="E21" s="2"/>
      <c r="F21" s="2"/>
      <c r="G21" s="2"/>
    </row>
    <row r="22" spans="1:9" x14ac:dyDescent="0.25">
      <c r="A22" s="2" t="s">
        <v>9</v>
      </c>
      <c r="B22" s="2"/>
      <c r="C22" s="2"/>
      <c r="D22" s="2"/>
      <c r="E22" s="2"/>
      <c r="F22" s="2"/>
      <c r="G22" s="2"/>
    </row>
    <row r="23" spans="1:9" x14ac:dyDescent="0.25">
      <c r="A23" s="2" t="s">
        <v>8</v>
      </c>
      <c r="B23" s="2"/>
      <c r="C23" s="2"/>
      <c r="D23" s="2"/>
      <c r="E23" s="2"/>
      <c r="F23" s="2"/>
      <c r="G23" s="2"/>
    </row>
    <row r="24" spans="1:9" x14ac:dyDescent="0.25">
      <c r="A24" s="2" t="s">
        <v>7</v>
      </c>
      <c r="B24" s="2"/>
      <c r="C24" s="2"/>
      <c r="D24" s="2"/>
      <c r="E24" s="2"/>
      <c r="F24" s="2"/>
      <c r="G24" s="2"/>
    </row>
    <row r="25" spans="1:9" x14ac:dyDescent="0.25">
      <c r="A25" s="2" t="s">
        <v>6</v>
      </c>
      <c r="B25" s="2"/>
      <c r="C25" s="2"/>
      <c r="D25" s="2"/>
      <c r="E25" s="2"/>
      <c r="F25" s="2"/>
      <c r="G25" s="2"/>
    </row>
    <row r="26" spans="1:9" x14ac:dyDescent="0.25">
      <c r="A26" s="3" t="s">
        <v>5</v>
      </c>
      <c r="B26" s="2"/>
      <c r="C26" s="2"/>
      <c r="D26" s="2"/>
      <c r="E26" s="2"/>
      <c r="F26" s="2"/>
      <c r="G26" s="2"/>
    </row>
    <row r="27" spans="1:9" x14ac:dyDescent="0.25">
      <c r="A27" s="2" t="s">
        <v>4</v>
      </c>
      <c r="B27" s="2"/>
      <c r="C27" s="2"/>
      <c r="D27" s="2"/>
      <c r="E27" s="2"/>
      <c r="F27" s="2"/>
      <c r="G27" s="2"/>
    </row>
    <row r="28" spans="1:9" x14ac:dyDescent="0.25">
      <c r="A28" s="2" t="s">
        <v>3</v>
      </c>
      <c r="B28" s="2"/>
      <c r="C28" s="2"/>
      <c r="D28" s="2"/>
      <c r="E28" s="2"/>
      <c r="F28" s="2"/>
      <c r="G28" s="2"/>
    </row>
    <row r="29" spans="1:9" x14ac:dyDescent="0.25">
      <c r="A29" s="1" t="s">
        <v>2</v>
      </c>
    </row>
    <row r="30" spans="1:9" x14ac:dyDescent="0.25">
      <c r="A30" s="1" t="s">
        <v>1</v>
      </c>
    </row>
    <row r="31" spans="1:9" x14ac:dyDescent="0.25">
      <c r="A31" s="1" t="s">
        <v>0</v>
      </c>
    </row>
    <row r="32" spans="1:9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Молодцова10</vt:lpstr>
      <vt:lpstr>Молодцова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2022-03-02T11:19:01Z</dcterms:created>
  <dcterms:modified xsi:type="dcterms:W3CDTF">2022-03-19T18:22:57Z</dcterms:modified>
</cp:coreProperties>
</file>