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6EAA9C0A-9923-40E0-ABA1-94CF1DE72211}" xr6:coauthVersionLast="47" xr6:coauthVersionMax="47" xr10:uidLastSave="{00000000-0000-0000-0000-000000000000}"/>
  <bookViews>
    <workbookView xWindow="-120" yWindow="-120" windowWidth="20730" windowHeight="11310" xr2:uid="{31F08A10-F2C0-445D-8029-D95DBE452844}"/>
  </bookViews>
  <sheets>
    <sheet name="Молодцова11" sheetId="2" r:id="rId1"/>
    <sheet name="Молодцова 1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  <c r="H27" i="2"/>
  <c r="K27" i="2"/>
  <c r="D28" i="2"/>
  <c r="H28" i="2" s="1"/>
  <c r="H32" i="2" s="1"/>
  <c r="F28" i="2"/>
  <c r="K28" i="2"/>
  <c r="D29" i="2"/>
  <c r="H29" i="2" s="1"/>
  <c r="F29" i="2"/>
  <c r="K29" i="2"/>
  <c r="D30" i="2"/>
  <c r="H30" i="2" s="1"/>
  <c r="F30" i="2"/>
  <c r="K30" i="2"/>
  <c r="D31" i="2"/>
  <c r="H31" i="2" s="1"/>
  <c r="E31" i="2"/>
  <c r="F31" i="2"/>
  <c r="G31" i="2"/>
  <c r="G32" i="2" s="1"/>
  <c r="K31" i="2"/>
  <c r="E32" i="2"/>
  <c r="F32" i="2"/>
  <c r="D35" i="2"/>
  <c r="H35" i="2" s="1"/>
  <c r="G35" i="2"/>
  <c r="G46" i="2" s="1"/>
  <c r="D36" i="2"/>
  <c r="H36" i="2" s="1"/>
  <c r="D37" i="2"/>
  <c r="H37" i="2"/>
  <c r="D38" i="2"/>
  <c r="H38" i="2" s="1"/>
  <c r="D39" i="2"/>
  <c r="H39" i="2"/>
  <c r="J39" i="2"/>
  <c r="K39" i="2"/>
  <c r="D40" i="2"/>
  <c r="H40" i="2"/>
  <c r="D41" i="2"/>
  <c r="H41" i="2" s="1"/>
  <c r="D42" i="2"/>
  <c r="H42" i="2"/>
  <c r="D43" i="2"/>
  <c r="H43" i="2" s="1"/>
  <c r="E43" i="2"/>
  <c r="F43" i="2"/>
  <c r="G43" i="2"/>
  <c r="D44" i="2"/>
  <c r="F44" i="2"/>
  <c r="H44" i="2"/>
  <c r="J44" i="2"/>
  <c r="K44" i="2"/>
  <c r="H45" i="2"/>
  <c r="E46" i="2"/>
  <c r="F46" i="2"/>
  <c r="E54" i="2"/>
  <c r="F54" i="2"/>
  <c r="G54" i="2"/>
  <c r="H55" i="2"/>
  <c r="E57" i="2"/>
  <c r="D60" i="2"/>
  <c r="I17" i="1"/>
  <c r="H54" i="2" l="1"/>
  <c r="H46" i="2"/>
  <c r="H56" i="2" s="1"/>
  <c r="K35" i="2"/>
  <c r="G57" i="2"/>
  <c r="D46" i="2"/>
  <c r="J35" i="2"/>
  <c r="D32" i="2"/>
  <c r="D54" i="2"/>
  <c r="D62" i="2" l="1"/>
  <c r="H50" i="2"/>
</calcChain>
</file>

<file path=xl/sharedStrings.xml><?xml version="1.0" encoding="utf-8"?>
<sst xmlns="http://schemas.openxmlformats.org/spreadsheetml/2006/main" count="81" uniqueCount="73">
  <si>
    <t>Ремонт системы ЦО в лифт помещ. - 269.03 т.р.</t>
  </si>
  <si>
    <t>Замена подъездного отпления - 1209.19т.р.</t>
  </si>
  <si>
    <t>Аварийное обслуживание - 5.48 т.р.</t>
  </si>
  <si>
    <t>Производство работ по неисправности в системе освещения общедомовых помещений - 2.40 т.р.</t>
  </si>
  <si>
    <t>Расходный материал - 1.98 т.р.</t>
  </si>
  <si>
    <t>замена замков в помещениях общего пользования - 5.97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</si>
  <si>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</si>
  <si>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- 22.78 т.р.</t>
  </si>
  <si>
    <t>Ремонт систем ГВС, ХВс, ЦО - 0.45 т.р.</t>
  </si>
  <si>
    <t>Восстановление водоотводящих устройств (работы на чердаке, в подвале) - 6.41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</si>
  <si>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1523.69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</si>
  <si>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</si>
  <si>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</si>
  <si>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</si>
  <si>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</si>
  <si>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</si>
  <si>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</si>
  <si>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</si>
  <si>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</si>
  <si>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</si>
  <si>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</si>
  <si>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11 по ул. Молодцова с 01.01.2021г. по 31.12.2021г.</t>
  </si>
  <si>
    <t>по выполнению плана текущего ремонта жилого дома</t>
  </si>
  <si>
    <t>ОТЧЕТ</t>
  </si>
  <si>
    <t>списание сальдо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</si>
  <si>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</si>
  <si>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</si>
  <si>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</si>
  <si>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</si>
  <si>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Зейналов Б.И.</t>
  </si>
  <si>
    <t xml:space="preserve">Поступило от  Зейналова Б.И. за управление и содержание общедомового имущества 23279,59 руб. </t>
  </si>
  <si>
    <t>ООО "Икс-Трим", АО "Эр-телеком холдинг", ООО "СкайНэт", АО "Северен Телеком", ПАО "Ростелеком"</t>
  </si>
  <si>
    <t xml:space="preserve">Поступило за размещение интернет оборудования 38350,00 руб. 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</si>
  <si>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</si>
  <si>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</si>
  <si>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</si>
  <si>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</si>
  <si>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</si>
  <si>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ООО "ПСК"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</si>
  <si>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</si>
  <si>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</si>
  <si>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</si>
  <si>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</si>
  <si>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</si>
  <si>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</si>
  <si>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</si>
  <si>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</si>
  <si>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</si>
  <si>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</si>
  <si>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</si>
  <si>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</si>
  <si>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Н/2011-97 от 01.07.2011г.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</si>
  <si>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</si>
  <si>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</si>
  <si>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</si>
  <si>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</si>
  <si>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</si>
  <si>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</si>
  <si>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</si>
  <si>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</si>
  <si>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</si>
  <si>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</si>
  <si>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</si>
  <si>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</si>
  <si>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</si>
  <si>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</si>
  <si>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</si>
  <si>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</si>
  <si>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</si>
  <si>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11  по ул. Молодцова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</si>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</sst>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/>
    <xf numFmtId="0" fontId="5" fillId="0" borderId="0" xfId="1" applyFont="1"/>
    <xf numFmtId="4" fontId="5" fillId="0" borderId="0" xfId="1" applyNumberFormat="1" applyFont="1"/>
    <xf numFmtId="2" fontId="5" fillId="0" borderId="0" xfId="1" applyNumberFormat="1" applyFont="1"/>
    <xf numFmtId="0" fontId="6" fillId="0" borderId="0" xfId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5" fillId="0" borderId="2" xfId="1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top" wrapText="1"/>
    </xf>
    <xf numFmtId="0" fontId="4" fillId="0" borderId="4" xfId="1" applyBorder="1" applyAlignment="1">
      <alignment horizontal="center" vertical="top" wrapText="1"/>
    </xf>
    <xf numFmtId="4" fontId="5" fillId="0" borderId="5" xfId="1" applyNumberFormat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4" fontId="10" fillId="0" borderId="7" xfId="1" applyNumberFormat="1" applyFont="1" applyBorder="1" applyAlignment="1">
      <alignment vertical="top" wrapText="1"/>
    </xf>
    <xf numFmtId="0" fontId="10" fillId="0" borderId="8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" fontId="11" fillId="0" borderId="3" xfId="1" applyNumberFormat="1" applyFont="1" applyBorder="1" applyAlignment="1">
      <alignment vertical="top" wrapText="1"/>
    </xf>
    <xf numFmtId="4" fontId="5" fillId="0" borderId="7" xfId="1" applyNumberFormat="1" applyFont="1" applyBorder="1" applyAlignment="1">
      <alignment vertical="top" wrapText="1"/>
    </xf>
    <xf numFmtId="4" fontId="5" fillId="0" borderId="7" xfId="1" applyNumberFormat="1" applyFont="1" applyBorder="1" applyAlignment="1">
      <alignment horizontal="right" vertical="top" wrapText="1"/>
    </xf>
    <xf numFmtId="2" fontId="5" fillId="0" borderId="7" xfId="1" applyNumberFormat="1" applyFont="1" applyBorder="1" applyAlignment="1">
      <alignment horizontal="right" vertical="top" wrapText="1"/>
    </xf>
    <xf numFmtId="0" fontId="12" fillId="0" borderId="8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2" fontId="4" fillId="0" borderId="0" xfId="1" applyNumberFormat="1"/>
    <xf numFmtId="4" fontId="11" fillId="0" borderId="7" xfId="1" applyNumberFormat="1" applyFont="1" applyBorder="1" applyAlignment="1">
      <alignment vertical="top" wrapText="1"/>
    </xf>
    <xf numFmtId="4" fontId="5" fillId="4" borderId="7" xfId="1" applyNumberFormat="1" applyFont="1" applyFill="1" applyBorder="1" applyAlignment="1">
      <alignment horizontal="right" vertical="top" wrapText="1"/>
    </xf>
    <xf numFmtId="4" fontId="6" fillId="0" borderId="7" xfId="1" applyNumberFormat="1" applyFont="1" applyBorder="1" applyAlignment="1">
      <alignment horizontal="right" vertical="top" wrapText="1"/>
    </xf>
    <xf numFmtId="4" fontId="4" fillId="0" borderId="0" xfId="1" applyNumberFormat="1"/>
    <xf numFmtId="0" fontId="14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right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5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5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/>
    <xf numFmtId="0" fontId="10" fillId="0" borderId="0" xfId="1" applyFont="1" applyAlignment="1">
      <alignment horizontal="center"/>
    </xf>
    <xf numFmtId="0" fontId="18" fillId="0" borderId="3" xfId="1" applyFont="1" applyBorder="1"/>
    <xf numFmtId="0" fontId="18" fillId="0" borderId="4" xfId="1" applyFont="1" applyBorder="1"/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 xr:uid="{DDB9E07F-2F95-4EB3-9E05-9B1B3F23EC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C8334-347E-45B5-A390-DE6ED4CDBB46}">
  <dimension ref="A1:K62"/>
  <sheetViews>
    <sheetView tabSelected="1" topLeftCell="C35" workbookViewId="0">
      <selection activeCell="G57" sqref="G57"/>
    </sheetView>
  </sheetViews>
  <sheetFormatPr defaultRowHeight="12.75" x14ac:dyDescent="0.2"/>
  <cols>
    <col min="1" max="1" width="3.42578125" style="10" hidden="1" customWidth="1"/>
    <col min="2" max="2" width="9.140625" style="10" hidden="1" customWidth="1"/>
    <col min="3" max="3" width="30.7109375" style="11" customWidth="1"/>
    <col min="4" max="4" width="13.28515625" style="11" customWidth="1"/>
    <col min="5" max="5" width="11.85546875" style="11" customWidth="1"/>
    <col min="6" max="6" width="13.28515625" style="11" customWidth="1"/>
    <col min="7" max="7" width="11.85546875" style="11" customWidth="1"/>
    <col min="8" max="8" width="13.42578125" style="11" customWidth="1"/>
    <col min="9" max="9" width="23.28515625" style="11" customWidth="1"/>
    <col min="10" max="10" width="10.140625" style="10" hidden="1" customWidth="1"/>
    <col min="11" max="11" width="9.5703125" style="10" hidden="1" customWidth="1"/>
    <col min="12" max="16384" width="9.140625" style="10"/>
  </cols>
  <sheetData>
    <row r="1" spans="3:9" ht="12.75" hidden="1" customHeight="1" x14ac:dyDescent="0.2">
      <c r="C1" s="58"/>
      <c r="D1" s="58"/>
      <c r="E1" s="58"/>
      <c r="F1" s="58"/>
      <c r="G1" s="58"/>
      <c r="H1" s="58"/>
      <c r="I1" s="58"/>
    </row>
    <row r="2" spans="3:9" ht="13.5" hidden="1" customHeight="1" thickBot="1" x14ac:dyDescent="0.25">
      <c r="C2" s="58"/>
      <c r="D2" s="58"/>
      <c r="E2" s="58" t="s">
        <v>72</v>
      </c>
      <c r="F2" s="58"/>
      <c r="G2" s="58"/>
      <c r="H2" s="58"/>
      <c r="I2" s="58"/>
    </row>
    <row r="3" spans="3:9" ht="13.5" hidden="1" customHeight="1" thickBot="1" x14ac:dyDescent="0.25">
      <c r="C3" s="63"/>
      <c r="D3" s="62"/>
      <c r="E3" s="61"/>
      <c r="F3" s="61"/>
      <c r="G3" s="61"/>
      <c r="H3" s="61"/>
      <c r="I3" s="60"/>
    </row>
    <row r="4" spans="3:9" ht="12.75" hidden="1" customHeight="1" x14ac:dyDescent="0.2">
      <c r="C4" s="59"/>
      <c r="D4" s="59"/>
      <c r="E4" s="58"/>
      <c r="F4" s="58"/>
      <c r="G4" s="58"/>
      <c r="H4" s="58"/>
      <c r="I4" s="58"/>
    </row>
    <row r="5" spans="3:9" ht="12.75" customHeight="1" x14ac:dyDescent="0.2">
      <c r="C5" s="59"/>
      <c r="D5" s="59"/>
      <c r="E5" s="58"/>
      <c r="F5" s="58"/>
      <c r="G5" s="58"/>
      <c r="H5" s="58"/>
      <c r="I5" s="58"/>
    </row>
    <row r="6" spans="3:9" ht="12.75" customHeight="1" x14ac:dyDescent="0.2">
      <c r="C6" s="59"/>
      <c r="D6" s="59"/>
      <c r="E6" s="58"/>
      <c r="F6" s="58"/>
      <c r="G6" s="58"/>
      <c r="H6" s="58"/>
      <c r="I6" s="58"/>
    </row>
    <row r="7" spans="3:9" ht="12.75" customHeight="1" x14ac:dyDescent="0.2">
      <c r="C7" s="59"/>
      <c r="D7" s="59"/>
      <c r="E7" s="58"/>
      <c r="F7" s="58"/>
      <c r="G7" s="58"/>
      <c r="H7" s="58"/>
      <c r="I7" s="58"/>
    </row>
    <row r="8" spans="3:9" ht="12.75" customHeight="1" x14ac:dyDescent="0.2">
      <c r="C8" s="59"/>
      <c r="D8" s="59"/>
      <c r="E8" s="58"/>
      <c r="F8" s="58"/>
      <c r="G8" s="58"/>
      <c r="H8" s="58"/>
      <c r="I8" s="58"/>
    </row>
    <row r="9" spans="3:9" ht="12.75" customHeight="1" x14ac:dyDescent="0.2">
      <c r="C9" s="59"/>
      <c r="D9" s="59"/>
      <c r="E9" s="58"/>
      <c r="F9" s="58"/>
      <c r="G9" s="58"/>
      <c r="H9" s="58"/>
      <c r="I9" s="58"/>
    </row>
    <row r="10" spans="3:9" ht="12.75" customHeight="1" x14ac:dyDescent="0.2">
      <c r="C10" s="59"/>
      <c r="D10" s="59"/>
      <c r="E10" s="58"/>
      <c r="F10" s="58"/>
      <c r="G10" s="58"/>
      <c r="H10" s="58"/>
      <c r="I10" s="58"/>
    </row>
    <row r="11" spans="3:9" ht="12.75" customHeight="1" x14ac:dyDescent="0.2">
      <c r="C11" s="59"/>
      <c r="D11" s="59"/>
      <c r="E11" s="58"/>
      <c r="F11" s="58"/>
      <c r="G11" s="58"/>
      <c r="H11" s="58"/>
      <c r="I11" s="58"/>
    </row>
    <row r="12" spans="3:9" ht="12.75" customHeight="1" x14ac:dyDescent="0.2">
      <c r="C12" s="59"/>
      <c r="D12" s="59"/>
      <c r="E12" s="58"/>
      <c r="F12" s="58"/>
      <c r="G12" s="58"/>
      <c r="H12" s="58"/>
      <c r="I12" s="58"/>
    </row>
    <row r="13" spans="3:9" ht="12.75" customHeight="1" x14ac:dyDescent="0.2">
      <c r="C13" s="59"/>
      <c r="D13" s="59"/>
      <c r="E13" s="58"/>
      <c r="F13" s="58"/>
      <c r="G13" s="58"/>
      <c r="H13" s="58"/>
      <c r="I13" s="58"/>
    </row>
    <row r="14" spans="3:9" ht="12.75" customHeight="1" x14ac:dyDescent="0.2">
      <c r="C14" s="59"/>
      <c r="D14" s="59"/>
      <c r="E14" s="58"/>
      <c r="F14" s="58"/>
      <c r="G14" s="58"/>
      <c r="H14" s="58"/>
      <c r="I14" s="58"/>
    </row>
    <row r="15" spans="3:9" ht="12.75" customHeight="1" x14ac:dyDescent="0.2">
      <c r="C15" s="59"/>
      <c r="D15" s="59"/>
      <c r="E15" s="58"/>
      <c r="F15" s="58"/>
      <c r="G15" s="58"/>
      <c r="H15" s="58"/>
      <c r="I15" s="58"/>
    </row>
    <row r="16" spans="3:9" ht="12.75" customHeight="1" x14ac:dyDescent="0.2">
      <c r="C16" s="59"/>
      <c r="D16" s="59"/>
      <c r="E16" s="58"/>
      <c r="F16" s="58"/>
      <c r="G16" s="58"/>
      <c r="H16" s="58"/>
      <c r="I16" s="58"/>
    </row>
    <row r="17" spans="3:11" ht="12.75" customHeight="1" x14ac:dyDescent="0.2">
      <c r="C17" s="59"/>
      <c r="D17" s="59"/>
      <c r="E17" s="58"/>
      <c r="F17" s="58"/>
      <c r="G17" s="58"/>
      <c r="H17" s="58"/>
      <c r="I17" s="58"/>
    </row>
    <row r="18" spans="3:11" ht="12.75" customHeight="1" x14ac:dyDescent="0.2">
      <c r="C18" s="59"/>
      <c r="D18" s="59"/>
      <c r="E18" s="58"/>
      <c r="F18" s="58"/>
      <c r="G18" s="58"/>
      <c r="H18" s="58"/>
      <c r="I18" s="58"/>
    </row>
    <row r="19" spans="3:11" ht="12.75" customHeight="1" x14ac:dyDescent="0.2">
      <c r="C19" s="59"/>
      <c r="D19" s="59"/>
      <c r="E19" s="58"/>
      <c r="F19" s="58"/>
      <c r="G19" s="58"/>
      <c r="H19" s="58"/>
      <c r="I19" s="58"/>
    </row>
    <row r="20" spans="3:11" ht="12.75" customHeight="1" x14ac:dyDescent="0.2">
      <c r="C20" s="59"/>
      <c r="D20" s="59"/>
      <c r="E20" s="58"/>
      <c r="F20" s="58"/>
      <c r="G20" s="58"/>
      <c r="H20" s="58"/>
      <c r="I20" s="58"/>
    </row>
    <row r="21" spans="3:11" ht="14.25" x14ac:dyDescent="0.2">
      <c r="C21" s="57" t="s">
        <v>71</v>
      </c>
      <c r="D21" s="57"/>
      <c r="E21" s="57"/>
      <c r="F21" s="57"/>
      <c r="G21" s="57"/>
      <c r="H21" s="57"/>
      <c r="I21" s="57"/>
    </row>
    <row r="22" spans="3:11" x14ac:dyDescent="0.2">
      <c r="C22" s="56" t="s">
        <v>70</v>
      </c>
      <c r="D22" s="56"/>
      <c r="E22" s="56"/>
      <c r="F22" s="56"/>
      <c r="G22" s="56"/>
      <c r="H22" s="56"/>
      <c r="I22" s="56"/>
    </row>
    <row r="23" spans="3:11" x14ac:dyDescent="0.2">
      <c r="C23" s="56" t="s">
        <v>69</v>
      </c>
      <c r="D23" s="56"/>
      <c r="E23" s="56"/>
      <c r="F23" s="56"/>
      <c r="G23" s="56"/>
      <c r="H23" s="56"/>
      <c r="I23" s="56"/>
    </row>
    <row r="24" spans="3:11" ht="6" customHeight="1" thickBot="1" x14ac:dyDescent="0.25">
      <c r="C24" s="55"/>
      <c r="D24" s="55"/>
      <c r="E24" s="55"/>
      <c r="F24" s="55"/>
      <c r="G24" s="55"/>
      <c r="H24" s="55"/>
      <c r="I24" s="55"/>
    </row>
    <row r="25" spans="3:11" ht="51.75" customHeight="1" thickBot="1" x14ac:dyDescent="0.25">
      <c r="C25" s="44" t="s">
        <v>59</v>
      </c>
      <c r="D25" s="47" t="s">
        <v>58</v>
      </c>
      <c r="E25" s="46" t="s">
        <v>57</v>
      </c>
      <c r="F25" s="46" t="s">
        <v>56</v>
      </c>
      <c r="G25" s="46" t="s">
        <v>55</v>
      </c>
      <c r="H25" s="46" t="s">
        <v>54</v>
      </c>
      <c r="I25" s="47" t="s">
        <v>68</v>
      </c>
    </row>
    <row r="26" spans="3:11" ht="13.5" customHeight="1" thickBot="1" x14ac:dyDescent="0.25">
      <c r="C26" s="54" t="s">
        <v>67</v>
      </c>
      <c r="D26" s="53"/>
      <c r="E26" s="53"/>
      <c r="F26" s="53"/>
      <c r="G26" s="53"/>
      <c r="H26" s="53"/>
      <c r="I26" s="52"/>
    </row>
    <row r="27" spans="3:11" ht="13.5" customHeight="1" thickBot="1" x14ac:dyDescent="0.25">
      <c r="C27" s="28" t="s">
        <v>66</v>
      </c>
      <c r="D27" s="38">
        <f>435967.99-46368.84-20479.16-54221.07-74838.27-76130.04-95411.12</f>
        <v>68519.490000000049</v>
      </c>
      <c r="E27" s="37"/>
      <c r="F27" s="37">
        <v>12562.66</v>
      </c>
      <c r="G27" s="37"/>
      <c r="H27" s="37">
        <f>+D27+E27-F27</f>
        <v>55956.830000000045</v>
      </c>
      <c r="I27" s="51" t="s">
        <v>65</v>
      </c>
      <c r="K27" s="36">
        <f>600168.49+27617.09+36357.33+85719.69</f>
        <v>749862.59999999986</v>
      </c>
    </row>
    <row r="28" spans="3:11" ht="13.5" customHeight="1" thickBot="1" x14ac:dyDescent="0.25">
      <c r="C28" s="28" t="s">
        <v>64</v>
      </c>
      <c r="D28" s="38">
        <f>305796.09-2109.21-3157.53-10305.97-16201.59-58674.6-37123.37-75762.03-1534.31-1699.5-3511.15-12587.31-9217.39-9593.93-14913.83</f>
        <v>49404.369999999988</v>
      </c>
      <c r="E28" s="31"/>
      <c r="F28" s="31">
        <f>3256.07+757.64+4200.6+282.02</f>
        <v>8496.3300000000017</v>
      </c>
      <c r="G28" s="37"/>
      <c r="H28" s="37">
        <f>+D28+E28-F28</f>
        <v>40908.039999999986</v>
      </c>
      <c r="I28" s="50"/>
      <c r="K28" s="36">
        <f>310449.16-21703.09+35682.97+53700.09+14042.99</f>
        <v>392172.11999999988</v>
      </c>
    </row>
    <row r="29" spans="3:11" ht="13.5" customHeight="1" thickBot="1" x14ac:dyDescent="0.25">
      <c r="C29" s="28" t="s">
        <v>63</v>
      </c>
      <c r="D29" s="38">
        <f>146957.58-3217.1-6849.73-16474.53-32864.66-25089.25-44197.9</f>
        <v>18264.409999999967</v>
      </c>
      <c r="E29" s="31"/>
      <c r="F29" s="31">
        <f>1783.32+1355.79</f>
        <v>3139.1099999999997</v>
      </c>
      <c r="G29" s="37"/>
      <c r="H29" s="37">
        <f>+D29+E29-F29</f>
        <v>15125.299999999967</v>
      </c>
      <c r="I29" s="50"/>
      <c r="K29" s="36">
        <f>7001.71+148629.19-11189.04+56060.47</f>
        <v>200502.33</v>
      </c>
    </row>
    <row r="30" spans="3:11" ht="13.5" customHeight="1" thickBot="1" x14ac:dyDescent="0.25">
      <c r="C30" s="28" t="s">
        <v>62</v>
      </c>
      <c r="D30" s="38">
        <f>101230.55-9.11-2726.68-1369.76-5084.1-3144.15-4892.39-10188.51-9109.2-17314.65-12978.68-24938.59</f>
        <v>9474.7300000000214</v>
      </c>
      <c r="E30" s="31"/>
      <c r="F30" s="31">
        <f>1774.9+0.19+463.94+171.42</f>
        <v>2410.4500000000003</v>
      </c>
      <c r="G30" s="37"/>
      <c r="H30" s="37">
        <f>+D30+E30-F30</f>
        <v>7064.2800000000207</v>
      </c>
      <c r="I30" s="50"/>
      <c r="K30" s="36">
        <f>1734.39+47652.65-2907.12+7883.63+54613.32-3914.13+19410.06-267.11</f>
        <v>124205.68999999999</v>
      </c>
    </row>
    <row r="31" spans="3:11" ht="13.5" customHeight="1" thickBot="1" x14ac:dyDescent="0.25">
      <c r="C31" s="28" t="s">
        <v>61</v>
      </c>
      <c r="D31" s="32">
        <f>18930.23-19.73-34.03-29.3-34.16-418.99-30.42-403.83-26.65</f>
        <v>17933.12</v>
      </c>
      <c r="E31" s="31">
        <f>1782.73+10232.11+3874.1</f>
        <v>15888.94</v>
      </c>
      <c r="F31" s="31">
        <f>20348.78+6491.86+2586.9-1189.95+17.82</f>
        <v>28255.41</v>
      </c>
      <c r="G31" s="37">
        <f>+E31</f>
        <v>15888.94</v>
      </c>
      <c r="H31" s="37">
        <f>+D31+E31-F31</f>
        <v>5566.6499999999978</v>
      </c>
      <c r="I31" s="49"/>
      <c r="K31" s="10">
        <f>48.84+6790.24-1201.85+4140.12+2.03+136.88+16.2</f>
        <v>9932.4599999999991</v>
      </c>
    </row>
    <row r="32" spans="3:11" ht="13.5" customHeight="1" thickBot="1" x14ac:dyDescent="0.25">
      <c r="C32" s="28" t="s">
        <v>35</v>
      </c>
      <c r="D32" s="27">
        <f>SUM(D27:D31)</f>
        <v>163596.12000000002</v>
      </c>
      <c r="E32" s="27">
        <f>SUM(E27:E31)</f>
        <v>15888.94</v>
      </c>
      <c r="F32" s="27">
        <f>SUM(F27:F31)</f>
        <v>54863.960000000006</v>
      </c>
      <c r="G32" s="27">
        <f>SUM(G27:G31)</f>
        <v>15888.94</v>
      </c>
      <c r="H32" s="27">
        <f>SUM(H27:H31)</f>
        <v>124621.1</v>
      </c>
      <c r="I32" s="28"/>
    </row>
    <row r="33" spans="3:11" ht="13.5" customHeight="1" thickBot="1" x14ac:dyDescent="0.25">
      <c r="C33" s="48" t="s">
        <v>60</v>
      </c>
      <c r="D33" s="48"/>
      <c r="E33" s="48"/>
      <c r="F33" s="48"/>
      <c r="G33" s="48"/>
      <c r="H33" s="48"/>
      <c r="I33" s="48"/>
    </row>
    <row r="34" spans="3:11" ht="51" customHeight="1" thickBot="1" x14ac:dyDescent="0.25">
      <c r="C34" s="34" t="s">
        <v>59</v>
      </c>
      <c r="D34" s="47" t="s">
        <v>58</v>
      </c>
      <c r="E34" s="46" t="s">
        <v>57</v>
      </c>
      <c r="F34" s="46" t="s">
        <v>56</v>
      </c>
      <c r="G34" s="46" t="s">
        <v>55</v>
      </c>
      <c r="H34" s="46" t="s">
        <v>54</v>
      </c>
      <c r="I34" s="45" t="s">
        <v>53</v>
      </c>
    </row>
    <row r="35" spans="3:11" ht="26.25" customHeight="1" thickBot="1" x14ac:dyDescent="0.25">
      <c r="C35" s="44" t="s">
        <v>52</v>
      </c>
      <c r="D35" s="43">
        <f>775433.79-67434.41-83700.54-46592.1-84300.33</f>
        <v>493406.41</v>
      </c>
      <c r="E35" s="30">
        <v>2915749.83</v>
      </c>
      <c r="F35" s="30">
        <v>2844344.53</v>
      </c>
      <c r="G35" s="30">
        <f>+E35</f>
        <v>2915749.83</v>
      </c>
      <c r="H35" s="30">
        <f>+D35+E35-F35</f>
        <v>564811.71000000043</v>
      </c>
      <c r="I35" s="42" t="s">
        <v>51</v>
      </c>
      <c r="J35" s="40">
        <f>364229.99+42.37+126.44+20.98+106.67-D35</f>
        <v>-128879.96000000002</v>
      </c>
      <c r="K35" s="40">
        <f>491259.88+1222.06+3956.31+725.43+5443.99+12.54+63.74-H35</f>
        <v>-62127.760000000475</v>
      </c>
    </row>
    <row r="36" spans="3:11" ht="14.25" customHeight="1" thickBot="1" x14ac:dyDescent="0.25">
      <c r="C36" s="28" t="s">
        <v>50</v>
      </c>
      <c r="D36" s="38">
        <f>159383.44-13.18-16388.56-20455.47-14753.45-17063.33+12153.16</f>
        <v>102862.61000000002</v>
      </c>
      <c r="E36" s="37">
        <v>617348.77</v>
      </c>
      <c r="F36" s="37">
        <v>601927.81000000006</v>
      </c>
      <c r="G36" s="30">
        <v>1523686.55</v>
      </c>
      <c r="H36" s="30">
        <f>+D36+E36-F36</f>
        <v>118283.56999999995</v>
      </c>
      <c r="I36" s="41"/>
      <c r="J36" s="40"/>
    </row>
    <row r="37" spans="3:11" ht="13.5" customHeight="1" thickBot="1" x14ac:dyDescent="0.25">
      <c r="C37" s="34" t="s">
        <v>49</v>
      </c>
      <c r="D37" s="39">
        <f>13003.3700000002-12153.16</f>
        <v>850.21000000020103</v>
      </c>
      <c r="E37" s="37"/>
      <c r="F37" s="37">
        <v>850.21</v>
      </c>
      <c r="G37" s="30"/>
      <c r="H37" s="30">
        <f>+D37+E37-F37</f>
        <v>2.0099832909181714E-10</v>
      </c>
      <c r="I37" s="35"/>
    </row>
    <row r="38" spans="3:11" ht="12.75" customHeight="1" thickBot="1" x14ac:dyDescent="0.25">
      <c r="C38" s="28" t="s">
        <v>48</v>
      </c>
      <c r="D38" s="32">
        <f>93794.08-1001.61-5230.55-5157.97-10841.8</f>
        <v>71562.149999999994</v>
      </c>
      <c r="E38" s="37">
        <v>331562.38</v>
      </c>
      <c r="F38" s="37">
        <v>329175.67</v>
      </c>
      <c r="G38" s="30">
        <v>225905.4</v>
      </c>
      <c r="H38" s="30">
        <f>+D38+E38-F38</f>
        <v>73948.860000000044</v>
      </c>
      <c r="I38" s="35" t="s">
        <v>47</v>
      </c>
    </row>
    <row r="39" spans="3:11" ht="26.25" customHeight="1" thickBot="1" x14ac:dyDescent="0.25">
      <c r="C39" s="28" t="s">
        <v>46</v>
      </c>
      <c r="D39" s="38">
        <f>84294.51-1140.64-150.97-10588.34-14117.72-11293.27-15668.8</f>
        <v>31334.769999999993</v>
      </c>
      <c r="E39" s="37"/>
      <c r="F39" s="37">
        <v>3256.07</v>
      </c>
      <c r="G39" s="30"/>
      <c r="H39" s="30">
        <f>+D39+E39-F39</f>
        <v>28078.699999999993</v>
      </c>
      <c r="I39" s="29" t="s">
        <v>45</v>
      </c>
      <c r="J39" s="10">
        <f>30887.79+46646.94</f>
        <v>77534.73000000001</v>
      </c>
      <c r="K39" s="36">
        <f>58785.8+22064.89+25567.57</f>
        <v>106418.26000000001</v>
      </c>
    </row>
    <row r="40" spans="3:11" ht="27" customHeight="1" thickBot="1" x14ac:dyDescent="0.25">
      <c r="C40" s="28" t="s">
        <v>44</v>
      </c>
      <c r="D40" s="32">
        <f>8064.56-478.91-895.22</f>
        <v>6690.43</v>
      </c>
      <c r="E40" s="31">
        <v>30520.1</v>
      </c>
      <c r="F40" s="31">
        <v>30578.05</v>
      </c>
      <c r="G40" s="30">
        <v>80673</v>
      </c>
      <c r="H40" s="30">
        <f>+D40+E40-F40</f>
        <v>6632.48</v>
      </c>
      <c r="I40" s="29" t="s">
        <v>43</v>
      </c>
    </row>
    <row r="41" spans="3:11" ht="13.5" customHeight="1" thickBot="1" x14ac:dyDescent="0.25">
      <c r="C41" s="34" t="s">
        <v>42</v>
      </c>
      <c r="D41" s="32">
        <f>54817.16-6939.47-9629.51-9201.87-11893.67</f>
        <v>17152.64</v>
      </c>
      <c r="E41" s="31"/>
      <c r="F41" s="31">
        <v>1965.99</v>
      </c>
      <c r="G41" s="30"/>
      <c r="H41" s="30">
        <f>+D41+E41-F41</f>
        <v>15186.65</v>
      </c>
      <c r="I41" s="35"/>
    </row>
    <row r="42" spans="3:11" ht="13.5" customHeight="1" thickBot="1" x14ac:dyDescent="0.25">
      <c r="C42" s="28" t="s">
        <v>41</v>
      </c>
      <c r="D42" s="33">
        <f>23531.91-2071.16-2564.87-1319.2-2524.02</f>
        <v>15052.66</v>
      </c>
      <c r="E42" s="31">
        <v>88784.89</v>
      </c>
      <c r="F42" s="31">
        <v>87057.62</v>
      </c>
      <c r="G42" s="30">
        <v>107836.56</v>
      </c>
      <c r="H42" s="30">
        <f>+D42+E42-F42</f>
        <v>16779.930000000008</v>
      </c>
      <c r="I42" s="29" t="s">
        <v>40</v>
      </c>
    </row>
    <row r="43" spans="3:11" ht="13.5" customHeight="1" thickBot="1" x14ac:dyDescent="0.25">
      <c r="C43" s="28" t="s">
        <v>39</v>
      </c>
      <c r="D43" s="33">
        <f>13746.22-1310.31-188.49-69.57-237.97</f>
        <v>11939.880000000001</v>
      </c>
      <c r="E43" s="31">
        <f>58881.53+17230.41</f>
        <v>76111.94</v>
      </c>
      <c r="F43" s="31">
        <f>0.07+51618.04+0.02+16336.94</f>
        <v>67955.069999999992</v>
      </c>
      <c r="G43" s="30">
        <f>+E43</f>
        <v>76111.94</v>
      </c>
      <c r="H43" s="30">
        <f>+D43+E43-F43</f>
        <v>20096.750000000015</v>
      </c>
      <c r="I43" s="29" t="s">
        <v>38</v>
      </c>
    </row>
    <row r="44" spans="3:11" ht="13.5" customHeight="1" thickBot="1" x14ac:dyDescent="0.25">
      <c r="C44" s="34" t="s">
        <v>37</v>
      </c>
      <c r="D44" s="33">
        <f>38581.78-1465.11-3541.78-14455.13-2230.75-693.97-1753.78-7368.88-981.66</f>
        <v>6090.7200000000021</v>
      </c>
      <c r="E44" s="31"/>
      <c r="F44" s="31">
        <f>2063.26-1588.21</f>
        <v>475.05000000000018</v>
      </c>
      <c r="G44" s="30"/>
      <c r="H44" s="30">
        <f>+D44+E44-F44</f>
        <v>5615.6700000000019</v>
      </c>
      <c r="I44" s="29"/>
      <c r="J44" s="10">
        <f>4942.25+9857.13</f>
        <v>14799.38</v>
      </c>
      <c r="K44" s="10">
        <f>20859.63+41747.69</f>
        <v>62607.320000000007</v>
      </c>
    </row>
    <row r="45" spans="3:11" ht="13.5" hidden="1" customHeight="1" thickBot="1" x14ac:dyDescent="0.25">
      <c r="C45" s="28" t="s">
        <v>36</v>
      </c>
      <c r="D45" s="32">
        <v>0</v>
      </c>
      <c r="E45" s="31"/>
      <c r="F45" s="31"/>
      <c r="G45" s="30"/>
      <c r="H45" s="30">
        <f>+D45+E45-F45</f>
        <v>0</v>
      </c>
      <c r="I45" s="29"/>
    </row>
    <row r="46" spans="3:11" ht="13.5" customHeight="1" thickBot="1" x14ac:dyDescent="0.25">
      <c r="C46" s="28" t="s">
        <v>35</v>
      </c>
      <c r="D46" s="27">
        <f>SUM(D35:D45)</f>
        <v>756942.48000000033</v>
      </c>
      <c r="E46" s="27">
        <f>SUM(E35:E45)</f>
        <v>4060077.91</v>
      </c>
      <c r="F46" s="27">
        <f>SUM(F35:F45)</f>
        <v>3967586.0699999994</v>
      </c>
      <c r="G46" s="27">
        <f>SUM(G35:G45)</f>
        <v>4929963.28</v>
      </c>
      <c r="H46" s="27">
        <f>SUM(H35:H45)</f>
        <v>849434.32000000065</v>
      </c>
      <c r="I46" s="26"/>
    </row>
    <row r="47" spans="3:11" ht="13.5" customHeight="1" thickBot="1" x14ac:dyDescent="0.25">
      <c r="C47" s="25" t="s">
        <v>34</v>
      </c>
      <c r="D47" s="25"/>
      <c r="E47" s="25"/>
      <c r="F47" s="25"/>
      <c r="G47" s="25"/>
      <c r="H47" s="25"/>
      <c r="I47" s="25"/>
    </row>
    <row r="48" spans="3:11" ht="64.5" customHeight="1" thickBot="1" x14ac:dyDescent="0.25">
      <c r="C48" s="22" t="s">
        <v>33</v>
      </c>
      <c r="D48" s="24" t="s">
        <v>32</v>
      </c>
      <c r="E48" s="24"/>
      <c r="F48" s="24"/>
      <c r="G48" s="24"/>
      <c r="H48" s="24"/>
      <c r="I48" s="23" t="s">
        <v>31</v>
      </c>
    </row>
    <row r="49" spans="3:9" ht="30.75" customHeight="1" thickBot="1" x14ac:dyDescent="0.25">
      <c r="C49" s="22" t="s">
        <v>29</v>
      </c>
      <c r="D49" s="21" t="s">
        <v>30</v>
      </c>
      <c r="E49" s="20"/>
      <c r="F49" s="20"/>
      <c r="G49" s="20"/>
      <c r="H49" s="19"/>
      <c r="I49" s="18" t="s">
        <v>29</v>
      </c>
    </row>
    <row r="50" spans="3:9" ht="17.25" customHeight="1" x14ac:dyDescent="0.3">
      <c r="C50" s="17" t="s">
        <v>28</v>
      </c>
      <c r="D50" s="17"/>
      <c r="E50" s="17"/>
      <c r="F50" s="17"/>
      <c r="G50" s="17"/>
      <c r="H50" s="16">
        <f>+H32+H46</f>
        <v>974055.42000000062</v>
      </c>
    </row>
    <row r="51" spans="3:9" ht="12" customHeight="1" x14ac:dyDescent="0.25">
      <c r="C51" s="15" t="s">
        <v>27</v>
      </c>
      <c r="D51" s="15"/>
    </row>
    <row r="52" spans="3:9" ht="12.75" hidden="1" customHeight="1" x14ac:dyDescent="0.2">
      <c r="C52" s="14" t="s">
        <v>26</v>
      </c>
    </row>
    <row r="53" spans="3:9" x14ac:dyDescent="0.2">
      <c r="C53" s="10"/>
      <c r="D53" s="10"/>
      <c r="E53" s="10"/>
      <c r="F53" s="10"/>
      <c r="G53" s="10"/>
      <c r="H53" s="10"/>
    </row>
    <row r="54" spans="3:9" hidden="1" x14ac:dyDescent="0.2">
      <c r="D54" s="12">
        <f>+D35+D36+D37+D40</f>
        <v>603809.66000000027</v>
      </c>
      <c r="E54" s="12">
        <f>+E35+E36+E37+E40</f>
        <v>3563618.7</v>
      </c>
      <c r="F54" s="12">
        <f>+F35+F36+F37+F40</f>
        <v>3477700.5999999996</v>
      </c>
      <c r="G54" s="12">
        <f>+G35+G36+G37+G40</f>
        <v>4520109.38</v>
      </c>
      <c r="H54" s="12">
        <f>+H35+H36+H37+H40</f>
        <v>689727.76000000059</v>
      </c>
    </row>
    <row r="55" spans="3:9" hidden="1" x14ac:dyDescent="0.2">
      <c r="D55" s="13"/>
      <c r="H55" s="11">
        <f>145877.48+662487.73+20371.69+78332.72+6934.51+35775.08+20277.13+132062.25+14563.65+86160.59+29.82+20221+5.86+4649.7</f>
        <v>1227749.21</v>
      </c>
    </row>
    <row r="56" spans="3:9" hidden="1" x14ac:dyDescent="0.2">
      <c r="H56" s="12">
        <f>+H55-H46</f>
        <v>378314.88999999932</v>
      </c>
    </row>
    <row r="57" spans="3:9" x14ac:dyDescent="0.2">
      <c r="C57" s="11" t="s">
        <v>25</v>
      </c>
      <c r="E57" s="12">
        <f>+E46+E32+38350+23279.59</f>
        <v>4137596.44</v>
      </c>
      <c r="F57" s="12"/>
      <c r="G57" s="12">
        <f>+G46+G32</f>
        <v>4945852.2200000007</v>
      </c>
    </row>
    <row r="60" spans="3:9" hidden="1" x14ac:dyDescent="0.2">
      <c r="C60" s="11" t="s">
        <v>24</v>
      </c>
      <c r="D60" s="11">
        <f>58742.29+47974.34+216592.47+340556.23+277520.3+411609.03</f>
        <v>1352994.66</v>
      </c>
    </row>
    <row r="61" spans="3:9" hidden="1" x14ac:dyDescent="0.2">
      <c r="D61" s="11">
        <v>2273533.2599999998</v>
      </c>
    </row>
    <row r="62" spans="3:9" hidden="1" x14ac:dyDescent="0.2">
      <c r="D62" s="12">
        <f>+D61-D46-D32</f>
        <v>1352994.6599999992</v>
      </c>
    </row>
  </sheetData>
  <mergeCells count="11">
    <mergeCell ref="C21:I21"/>
    <mergeCell ref="C22:I22"/>
    <mergeCell ref="C23:I23"/>
    <mergeCell ref="C24:I24"/>
    <mergeCell ref="I35:I36"/>
    <mergeCell ref="C47:I47"/>
    <mergeCell ref="D49:H49"/>
    <mergeCell ref="D48:H48"/>
    <mergeCell ref="I27:I31"/>
    <mergeCell ref="C26:I26"/>
    <mergeCell ref="C33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177E-7F60-4790-9DA9-EFFB7DEDC212}">
  <dimension ref="A13:I38"/>
  <sheetViews>
    <sheetView topLeftCell="A14" zoomScaleNormal="100" zoomScaleSheetLayoutView="120" workbookViewId="0">
      <selection activeCell="I22" sqref="I22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9" width="15.140625" customWidth="1"/>
  </cols>
  <sheetData>
    <row r="13" spans="1:9" x14ac:dyDescent="0.25">
      <c r="A13" s="9" t="s">
        <v>23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 t="s">
        <v>22</v>
      </c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9" t="s">
        <v>21</v>
      </c>
      <c r="B15" s="9"/>
      <c r="C15" s="9"/>
      <c r="D15" s="9"/>
      <c r="E15" s="9"/>
      <c r="F15" s="9"/>
      <c r="G15" s="9"/>
      <c r="H15" s="9"/>
      <c r="I15" s="9"/>
    </row>
    <row r="16" spans="1:9" ht="60" x14ac:dyDescent="0.25">
      <c r="A16" s="8" t="s">
        <v>20</v>
      </c>
      <c r="B16" s="8" t="s">
        <v>19</v>
      </c>
      <c r="C16" s="8" t="s">
        <v>18</v>
      </c>
      <c r="D16" s="8" t="s">
        <v>17</v>
      </c>
      <c r="E16" s="8" t="s">
        <v>16</v>
      </c>
      <c r="F16" s="8" t="s">
        <v>15</v>
      </c>
      <c r="G16" s="8" t="s">
        <v>14</v>
      </c>
      <c r="H16" s="8" t="s">
        <v>13</v>
      </c>
      <c r="I16" s="8" t="s">
        <v>12</v>
      </c>
    </row>
    <row r="17" spans="1:9" x14ac:dyDescent="0.25">
      <c r="A17" s="7" t="s">
        <v>11</v>
      </c>
      <c r="B17" s="6">
        <v>-80.27</v>
      </c>
      <c r="C17" s="6"/>
      <c r="D17" s="6">
        <v>617.35</v>
      </c>
      <c r="E17" s="6">
        <v>601.92999999999995</v>
      </c>
      <c r="F17" s="6">
        <v>61.63</v>
      </c>
      <c r="G17" s="5">
        <v>1523.6865499999999</v>
      </c>
      <c r="H17" s="4">
        <v>118.28357</v>
      </c>
      <c r="I17" s="4">
        <f>B17+D17+F17-G17</f>
        <v>-924.97654999999986</v>
      </c>
    </row>
    <row r="19" spans="1:9" x14ac:dyDescent="0.25">
      <c r="A19" t="s">
        <v>10</v>
      </c>
    </row>
    <row r="20" spans="1:9" x14ac:dyDescent="0.25">
      <c r="A20" s="3" t="s">
        <v>9</v>
      </c>
      <c r="B20" s="2"/>
      <c r="C20" s="2"/>
      <c r="D20" s="2"/>
      <c r="E20" s="2"/>
      <c r="F20" s="2"/>
      <c r="G20" s="2"/>
    </row>
    <row r="21" spans="1:9" x14ac:dyDescent="0.25">
      <c r="A21" s="3" t="s">
        <v>8</v>
      </c>
      <c r="B21" s="2"/>
      <c r="C21" s="2"/>
      <c r="D21" s="2"/>
      <c r="E21" s="2"/>
      <c r="F21" s="2"/>
      <c r="G21" s="2"/>
    </row>
    <row r="22" spans="1:9" x14ac:dyDescent="0.25">
      <c r="A22" s="3" t="s">
        <v>7</v>
      </c>
      <c r="B22" s="2"/>
      <c r="C22" s="2"/>
      <c r="D22" s="2"/>
      <c r="E22" s="2"/>
      <c r="F22" s="2"/>
      <c r="G22" s="2"/>
    </row>
    <row r="23" spans="1:9" x14ac:dyDescent="0.25">
      <c r="A23" s="3" t="s">
        <v>6</v>
      </c>
      <c r="B23" s="2"/>
      <c r="C23" s="2"/>
      <c r="D23" s="2"/>
      <c r="E23" s="2"/>
      <c r="F23" s="2"/>
      <c r="G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</row>
    <row r="25" spans="1:9" x14ac:dyDescent="0.25">
      <c r="A25" s="3" t="s">
        <v>4</v>
      </c>
      <c r="B25" s="2"/>
      <c r="C25" s="2"/>
      <c r="D25" s="2"/>
      <c r="E25" s="2"/>
      <c r="F25" s="2"/>
      <c r="G25" s="2"/>
    </row>
    <row r="26" spans="1:9" x14ac:dyDescent="0.25">
      <c r="A26" s="3" t="s">
        <v>3</v>
      </c>
      <c r="B26" s="2"/>
      <c r="C26" s="2"/>
      <c r="D26" s="2"/>
      <c r="E26" s="2"/>
      <c r="F26" s="2"/>
      <c r="G26" s="2"/>
    </row>
    <row r="27" spans="1:9" x14ac:dyDescent="0.25">
      <c r="A27" s="3" t="s">
        <v>2</v>
      </c>
      <c r="B27" s="2"/>
      <c r="C27" s="2"/>
      <c r="D27" s="2"/>
      <c r="E27" s="2"/>
      <c r="F27" s="2"/>
      <c r="G27" s="2"/>
    </row>
    <row r="28" spans="1:9" x14ac:dyDescent="0.25">
      <c r="A28" s="3" t="s">
        <v>1</v>
      </c>
      <c r="B28" s="2"/>
      <c r="C28" s="2"/>
      <c r="D28" s="2"/>
      <c r="E28" s="2"/>
      <c r="F28" s="2"/>
      <c r="G28" s="2"/>
    </row>
    <row r="29" spans="1:9" x14ac:dyDescent="0.25">
      <c r="A29" s="3" t="s">
        <v>0</v>
      </c>
      <c r="B29" s="2"/>
      <c r="C29" s="2"/>
      <c r="D29" s="2"/>
      <c r="E29" s="2"/>
      <c r="F29" s="2"/>
      <c r="G29" s="2"/>
    </row>
    <row r="30" spans="1:9" x14ac:dyDescent="0.25">
      <c r="A30" s="3"/>
      <c r="B30" s="2"/>
      <c r="C30" s="2"/>
      <c r="D30" s="2"/>
      <c r="E30" s="2"/>
      <c r="F30" s="2"/>
      <c r="G30" s="2"/>
    </row>
    <row r="31" spans="1:9" x14ac:dyDescent="0.25">
      <c r="A31" s="1"/>
    </row>
    <row r="32" spans="1:9" x14ac:dyDescent="0.25">
      <c r="A32" s="1"/>
    </row>
    <row r="33" spans="1:5" x14ac:dyDescent="0.25">
      <c r="A33" s="1"/>
    </row>
    <row r="38" spans="1:5" x14ac:dyDescent="0.25">
      <c r="E38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Молодцова11</vt:lpstr>
      <vt:lpstr>Молодцова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2022-03-02T11:19:24Z</dcterms:created>
  <dcterms:modified xsi:type="dcterms:W3CDTF">2022-03-19T18:23:24Z</dcterms:modified>
</cp:coreProperties>
</file>