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Катино\У\данные 2022\текущий ремонт\"/>
    </mc:Choice>
  </mc:AlternateContent>
  <xr:revisionPtr revIDLastSave="0" documentId="13_ncr:1_{E46201CC-5BD1-4E21-8547-35373576C01F}" xr6:coauthVersionLast="47" xr6:coauthVersionMax="47" xr10:uidLastSave="{00000000-0000-0000-0000-000000000000}"/>
  <bookViews>
    <workbookView xWindow="-120" yWindow="-120" windowWidth="20730" windowHeight="11310" xr2:uid="{55E115B4-3342-44F2-9155-0A4B258E1132}"/>
  </bookViews>
  <sheets>
    <sheet name="Молодцова15 1" sheetId="3" r:id="rId1"/>
    <sheet name="Молодцова 15 1" sheetId="1" r:id="rId2"/>
    <sheet name="Молодцова 15 1 (2)" sheetId="2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6" i="3" l="1"/>
  <c r="K26" i="3"/>
  <c r="F27" i="3"/>
  <c r="F31" i="3" s="1"/>
  <c r="H27" i="3"/>
  <c r="K27" i="3"/>
  <c r="H28" i="3"/>
  <c r="K28" i="3"/>
  <c r="F29" i="3"/>
  <c r="H29" i="3" s="1"/>
  <c r="K29" i="3"/>
  <c r="E30" i="3"/>
  <c r="G30" i="3" s="1"/>
  <c r="G31" i="3" s="1"/>
  <c r="F30" i="3"/>
  <c r="K30" i="3"/>
  <c r="D31" i="3"/>
  <c r="G34" i="3"/>
  <c r="H34" i="3"/>
  <c r="J34" i="3"/>
  <c r="K34" i="3"/>
  <c r="H35" i="3"/>
  <c r="J35" i="3"/>
  <c r="H36" i="3"/>
  <c r="H37" i="3"/>
  <c r="J37" i="3"/>
  <c r="H38" i="3"/>
  <c r="J38" i="3"/>
  <c r="K38" i="3"/>
  <c r="H39" i="3"/>
  <c r="J39" i="3"/>
  <c r="H40" i="3"/>
  <c r="F41" i="3"/>
  <c r="H41" i="3" s="1"/>
  <c r="J41" i="3"/>
  <c r="K41" i="3"/>
  <c r="E42" i="3"/>
  <c r="G42" i="3" s="1"/>
  <c r="G44" i="3" s="1"/>
  <c r="G53" i="3" s="1"/>
  <c r="F42" i="3"/>
  <c r="H43" i="3"/>
  <c r="J43" i="3"/>
  <c r="D44" i="3"/>
  <c r="F44" i="3"/>
  <c r="H51" i="3"/>
  <c r="D55" i="3"/>
  <c r="E55" i="3"/>
  <c r="F55" i="3"/>
  <c r="G55" i="3"/>
  <c r="H55" i="3"/>
  <c r="H31" i="3" l="1"/>
  <c r="E44" i="3"/>
  <c r="E53" i="3" s="1"/>
  <c r="H42" i="3"/>
  <c r="H44" i="3" s="1"/>
  <c r="H30" i="3"/>
  <c r="E31" i="3"/>
  <c r="H8" i="2"/>
  <c r="F9" i="2"/>
  <c r="G9" i="2"/>
  <c r="G21" i="2" s="1"/>
  <c r="G22" i="2" s="1"/>
  <c r="H9" i="2"/>
  <c r="H10" i="2" s="1"/>
  <c r="F10" i="2"/>
  <c r="F16" i="2"/>
  <c r="G19" i="2"/>
  <c r="I17" i="1"/>
  <c r="H47" i="3" l="1"/>
  <c r="G10" i="2"/>
</calcChain>
</file>

<file path=xl/sharedStrings.xml><?xml version="1.0" encoding="utf-8"?>
<sst xmlns="http://schemas.openxmlformats.org/spreadsheetml/2006/main" count="94" uniqueCount="87">
  <si>
    <t>Ремонт бетонных площадок - 110.14 т.р.</t>
  </si>
  <si>
    <t>Работы по ремонту балконов - 35.77 т.р.</t>
  </si>
  <si>
    <t>Аварийное обслуживание - 1.83 т.р.</t>
  </si>
  <si>
    <t>Производство работ по неисправности в системе освещения общедомовых помещений - 2.06 т.р.</t>
  </si>
  <si>
    <t>Расходный материал - 0.91 т.р.</t>
  </si>
  <si>
    <t>замена замков в помещениях общего пользования - 0.67 т.р.</t>
  </si>
  <si>
    <t>Замена разбитых стекол окон, дверей, ремонт поручней, стен в подъезде,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</si>
  <si>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  <charset val="204"/>
      </rPr>
      <t>151.38</t>
    </r>
    <r>
      <rPr>
        <b/>
        <sz val="11"/>
        <color indexed="8"/>
        <rFont val="Calibri"/>
        <family val="2"/>
        <charset val="204"/>
      </rPr>
      <t xml:space="preserve"> </t>
    </r>
    <r>
      <rPr>
        <sz val="11"/>
        <color theme="1"/>
        <rFont val="Calibri"/>
        <family val="2"/>
        <charset val="204"/>
        <scheme val="minor"/>
      </rPr>
      <t>тыс.рублей, в том числе:</t>
    </r>
  </si>
  <si>
    <t>1.</t>
  </si>
  <si>
    <t>Переходящий остаток,                     тыс.руб.</t>
  </si>
  <si>
    <t>Задолженность населения на 01.01.2022г., тыс.руб.</t>
  </si>
  <si>
    <t>Использовано, тыс.руб.</t>
  </si>
  <si>
    <t>Прочие поступления, тыс.руб.</t>
  </si>
  <si>
    <t>Поступило от населения, тыс.руб.</t>
  </si>
  <si>
    <t>Начислено, тыс.руб.</t>
  </si>
  <si>
    <t>Остаток на 01.01.2011г., тыс.руб. (получено)</t>
  </si>
  <si>
    <t>Остаток на 01.01.2021г., тыс.руб.</t>
  </si>
  <si>
    <t>№                             п/п</t>
  </si>
  <si>
    <t>№ 15/1 по ул. Молодцова с 01.01.2021г. по 31.12.2021г.</t>
  </si>
  <si>
    <t>по выполнению плана текущего ремонта жилого дома</t>
  </si>
  <si>
    <t>ОТЧЕТ</t>
  </si>
  <si>
    <t>Остаток средств на лицевом счете на 01.01.2022г.</t>
  </si>
  <si>
    <t xml:space="preserve">Израсходовано </t>
  </si>
  <si>
    <t>Перенесено со ст. "повыш.коэфф."</t>
  </si>
  <si>
    <t>Начислено населению за 2021г.</t>
  </si>
  <si>
    <t>Остаток средств на лицевом счете на 01.01.2021г.</t>
  </si>
  <si>
    <t>Задолженность населения на 01.01.2022г.</t>
  </si>
  <si>
    <t>Оплачено населением за 2019г.</t>
  </si>
  <si>
    <t>Начислено за 2019г.</t>
  </si>
  <si>
    <t>Задолженность населения на 01.01.2021г.</t>
  </si>
  <si>
    <t xml:space="preserve">Итого </t>
  </si>
  <si>
    <t>замена окон в местах общего пользования</t>
  </si>
  <si>
    <t>Молодцова, д. 15/1</t>
  </si>
  <si>
    <t>бюджетное финансирование</t>
  </si>
  <si>
    <t>средства        населения</t>
  </si>
  <si>
    <t>сумма                             тыс. руб.</t>
  </si>
  <si>
    <t>выполненных  работ</t>
  </si>
  <si>
    <t>наименование работ</t>
  </si>
  <si>
    <t>адрес</t>
  </si>
  <si>
    <t>в том числе</t>
  </si>
  <si>
    <t xml:space="preserve">объем                    </t>
  </si>
  <si>
    <t>Отчет  о реализации капитального ремонта жилого фонда ООО "УЮТ-СЕРВИС" за 2021 год                                                  по ул. Молодцова, д. 15/1</t>
  </si>
  <si>
    <t>ИТОГО ЖКУ</t>
  </si>
  <si>
    <t>Примечание: подробный отчет о выполненных работах по текущему и капитальному ремонту будет приведен в следующей квитанции</t>
  </si>
  <si>
    <t>Надеемся на дальнейшее сотрудничество. Администрация ООО "УЮТ-СЕРВИС"</t>
  </si>
  <si>
    <t>Общая задолженность по дому  на 01.01.2022г.</t>
  </si>
  <si>
    <t>ООО "Икс-Трим", АО "Эр-телеком холдинг", ООО "СкайНэт", АО "Северен Телеком", ПАО "Ростелеком"</t>
  </si>
  <si>
    <t xml:space="preserve">Поступило за размещение интернет оборудования 38350,00 руб. </t>
  </si>
  <si>
    <t>Размещение Интернет оборудования</t>
  </si>
  <si>
    <t>Прочие поступления</t>
  </si>
  <si>
    <t>Итого</t>
  </si>
  <si>
    <t xml:space="preserve"> ООО"Энерго-Сервис"</t>
  </si>
  <si>
    <t>т/о узлов учета теп/энергии</t>
  </si>
  <si>
    <t>ООО "ПСК"</t>
  </si>
  <si>
    <t>электр под и лифт</t>
  </si>
  <si>
    <t>Повышающий коэффициент</t>
  </si>
  <si>
    <t>услуги расчетно-кассовой службы</t>
  </si>
  <si>
    <t>ОАО "Леноблгаз"</t>
  </si>
  <si>
    <t>т/о внутридомового газ/ оборудования</t>
  </si>
  <si>
    <t>АО "Управляющая компания по обращению с отходами в ЛО"</t>
  </si>
  <si>
    <t>Вывоз ТБО и  КГО</t>
  </si>
  <si>
    <t>ООО "СЗЛК", ООО ИЦ "Ликон"</t>
  </si>
  <si>
    <t>Лифт</t>
  </si>
  <si>
    <t>Капитальный ремонт</t>
  </si>
  <si>
    <t>Текущий ремонт</t>
  </si>
  <si>
    <t>ООО "Уют-Сервис", договор управления № Н/2008-22 от 01.05.2008г.</t>
  </si>
  <si>
    <t>Упр. и сод.общего им-ва</t>
  </si>
  <si>
    <t>Наименование подрядчика</t>
  </si>
  <si>
    <t>Задолженность населения на 01.01.2022г. (руб.)</t>
  </si>
  <si>
    <t>Перечислено поставщику услуг в 2021г. (руб.)</t>
  </si>
  <si>
    <t>Поступило в счет оплаты в 2021г. (руб.)</t>
  </si>
  <si>
    <t>Начислено населению за 2021г. (руб.)</t>
  </si>
  <si>
    <t>Задолженность населения на 01.01.2021г. (руб.)</t>
  </si>
  <si>
    <t>наименование</t>
  </si>
  <si>
    <t>Содержание и текущий ремонт общего имущества дома</t>
  </si>
  <si>
    <t>ОДН</t>
  </si>
  <si>
    <t>Водоотведение</t>
  </si>
  <si>
    <t>Холодное водоснабжение</t>
  </si>
  <si>
    <t>Горячее водоснабжение</t>
  </si>
  <si>
    <t xml:space="preserve"> ООО"Научно-технический центр "Энергия",  ООО "Сертоловские Коммунальные Системы"</t>
  </si>
  <si>
    <t>Отопление</t>
  </si>
  <si>
    <t>Коммунальные услуги</t>
  </si>
  <si>
    <t>Наименование поставщика</t>
  </si>
  <si>
    <t>имущества жилого дома № 15/1 по ул. Молодцова с 01.01.2021г. по 31.12.2021г.</t>
  </si>
  <si>
    <t xml:space="preserve">предоставляем Вам  ОТЧЕТ по оплате за коммунальные услуги, содержанию и текущему ремонту общего </t>
  </si>
  <si>
    <t>Уважаемые собственники помещений!</t>
  </si>
  <si>
    <t>ВНИМАНИЕ НА ОБОРТНОЙ СТОРОНЕ СЧЕТ ИЗВЕЩЕНИЕ НА ОПЛАТУ ЖКУ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</si>
</sst>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Arial Cyr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90">
    <xf numFmtId="0" fontId="0" fillId="0" borderId="0" xfId="0"/>
    <xf numFmtId="0" fontId="0" fillId="2" borderId="0" xfId="0" applyFill="1"/>
    <xf numFmtId="2" fontId="1" fillId="0" borderId="1" xfId="0" applyNumberFormat="1" applyFont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  <xf numFmtId="2" fontId="1" fillId="4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right"/>
    </xf>
    <xf numFmtId="0" fontId="4" fillId="0" borderId="2" xfId="0" applyFont="1" applyBorder="1"/>
    <xf numFmtId="0" fontId="4" fillId="0" borderId="3" xfId="0" applyFont="1" applyBorder="1"/>
    <xf numFmtId="4" fontId="4" fillId="0" borderId="1" xfId="0" applyNumberFormat="1" applyFont="1" applyBorder="1" applyAlignment="1">
      <alignment horizontal="right"/>
    </xf>
    <xf numFmtId="0" fontId="4" fillId="0" borderId="4" xfId="0" applyFont="1" applyBorder="1"/>
    <xf numFmtId="0" fontId="4" fillId="0" borderId="5" xfId="0" applyFont="1" applyBorder="1"/>
    <xf numFmtId="0" fontId="0" fillId="0" borderId="4" xfId="0" applyBorder="1"/>
    <xf numFmtId="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" fontId="6" fillId="0" borderId="1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7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6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6" fillId="0" borderId="5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5" xfId="0" applyFont="1" applyBorder="1" applyAlignment="1">
      <alignment horizontal="left" wrapText="1"/>
    </xf>
    <xf numFmtId="0" fontId="6" fillId="0" borderId="8" xfId="0" applyFont="1" applyBorder="1" applyAlignment="1">
      <alignment horizontal="left" wrapText="1"/>
    </xf>
    <xf numFmtId="0" fontId="6" fillId="0" borderId="1" xfId="0" applyFont="1" applyBorder="1" applyAlignment="1">
      <alignment horizontal="left"/>
    </xf>
    <xf numFmtId="0" fontId="7" fillId="0" borderId="0" xfId="1"/>
    <xf numFmtId="0" fontId="8" fillId="0" borderId="0" xfId="1" applyFont="1"/>
    <xf numFmtId="4" fontId="8" fillId="0" borderId="0" xfId="1" applyNumberFormat="1" applyFont="1"/>
    <xf numFmtId="4" fontId="9" fillId="0" borderId="0" xfId="1" applyNumberFormat="1" applyFont="1"/>
    <xf numFmtId="0" fontId="9" fillId="0" borderId="0" xfId="1" applyFont="1"/>
    <xf numFmtId="0" fontId="10" fillId="0" borderId="0" xfId="1" applyFont="1"/>
    <xf numFmtId="4" fontId="11" fillId="0" borderId="0" xfId="1" applyNumberFormat="1" applyFont="1"/>
    <xf numFmtId="0" fontId="12" fillId="0" borderId="0" xfId="1" applyFont="1"/>
    <xf numFmtId="0" fontId="8" fillId="0" borderId="1" xfId="1" applyFont="1" applyBorder="1" applyAlignment="1">
      <alignment horizontal="center" vertical="top" wrapText="1"/>
    </xf>
    <xf numFmtId="4" fontId="8" fillId="0" borderId="1" xfId="1" applyNumberFormat="1" applyFont="1" applyBorder="1" applyAlignment="1">
      <alignment horizontal="center" vertical="center" wrapText="1"/>
    </xf>
    <xf numFmtId="0" fontId="13" fillId="0" borderId="13" xfId="1" applyFont="1" applyBorder="1" applyAlignment="1">
      <alignment horizontal="center" wrapText="1"/>
    </xf>
    <xf numFmtId="0" fontId="13" fillId="0" borderId="14" xfId="1" applyFont="1" applyBorder="1" applyAlignment="1">
      <alignment horizontal="center" vertical="top" wrapText="1"/>
    </xf>
    <xf numFmtId="0" fontId="13" fillId="0" borderId="15" xfId="1" applyFont="1" applyBorder="1" applyAlignment="1">
      <alignment horizontal="center" vertical="top" wrapText="1"/>
    </xf>
    <xf numFmtId="4" fontId="13" fillId="0" borderId="15" xfId="1" applyNumberFormat="1" applyFont="1" applyBorder="1" applyAlignment="1">
      <alignment vertical="top" wrapText="1"/>
    </xf>
    <xf numFmtId="0" fontId="13" fillId="0" borderId="16" xfId="1" applyFont="1" applyBorder="1" applyAlignment="1">
      <alignment horizontal="center" vertical="top" wrapText="1"/>
    </xf>
    <xf numFmtId="0" fontId="8" fillId="0" borderId="15" xfId="1" applyFont="1" applyBorder="1" applyAlignment="1">
      <alignment horizontal="center" vertical="top" wrapText="1"/>
    </xf>
    <xf numFmtId="4" fontId="14" fillId="0" borderId="17" xfId="1" applyNumberFormat="1" applyFont="1" applyBorder="1" applyAlignment="1">
      <alignment vertical="top" wrapText="1"/>
    </xf>
    <xf numFmtId="4" fontId="8" fillId="0" borderId="15" xfId="1" applyNumberFormat="1" applyFont="1" applyBorder="1" applyAlignment="1">
      <alignment vertical="top" wrapText="1"/>
    </xf>
    <xf numFmtId="4" fontId="8" fillId="0" borderId="15" xfId="1" applyNumberFormat="1" applyFont="1" applyBorder="1" applyAlignment="1">
      <alignment horizontal="right" vertical="top" wrapText="1"/>
    </xf>
    <xf numFmtId="0" fontId="15" fillId="0" borderId="15" xfId="1" applyFont="1" applyBorder="1" applyAlignment="1">
      <alignment horizontal="center" vertical="top" wrapText="1"/>
    </xf>
    <xf numFmtId="0" fontId="16" fillId="0" borderId="16" xfId="1" applyFont="1" applyBorder="1" applyAlignment="1">
      <alignment horizontal="center" vertical="top" wrapText="1"/>
    </xf>
    <xf numFmtId="4" fontId="14" fillId="0" borderId="15" xfId="1" applyNumberFormat="1" applyFont="1" applyBorder="1" applyAlignment="1">
      <alignment vertical="top" wrapText="1"/>
    </xf>
    <xf numFmtId="4" fontId="10" fillId="0" borderId="15" xfId="1" applyNumberFormat="1" applyFont="1" applyBorder="1" applyAlignment="1">
      <alignment horizontal="right" vertical="top" wrapText="1"/>
    </xf>
    <xf numFmtId="4" fontId="7" fillId="0" borderId="0" xfId="1" applyNumberFormat="1"/>
    <xf numFmtId="0" fontId="17" fillId="0" borderId="16" xfId="1" applyFont="1" applyBorder="1" applyAlignment="1">
      <alignment horizontal="center" vertical="center" wrapText="1"/>
    </xf>
    <xf numFmtId="0" fontId="10" fillId="0" borderId="18" xfId="1" applyFont="1" applyBorder="1" applyAlignment="1">
      <alignment horizontal="center" vertical="center" wrapText="1"/>
    </xf>
    <xf numFmtId="4" fontId="8" fillId="0" borderId="17" xfId="1" applyNumberFormat="1" applyFont="1" applyBorder="1" applyAlignment="1">
      <alignment horizontal="right" vertical="top" wrapText="1"/>
    </xf>
    <xf numFmtId="0" fontId="16" fillId="0" borderId="19" xfId="1" applyFont="1" applyBorder="1" applyAlignment="1">
      <alignment horizontal="center" vertical="top" wrapText="1"/>
    </xf>
    <xf numFmtId="0" fontId="16" fillId="0" borderId="15" xfId="1" applyFont="1" applyBorder="1" applyAlignment="1">
      <alignment horizontal="center" vertical="top" wrapText="1"/>
    </xf>
    <xf numFmtId="0" fontId="18" fillId="0" borderId="17" xfId="1" applyFont="1" applyBorder="1" applyAlignment="1">
      <alignment horizontal="center" vertical="top" wrapText="1"/>
    </xf>
    <xf numFmtId="0" fontId="16" fillId="0" borderId="17" xfId="1" applyFont="1" applyBorder="1" applyAlignment="1">
      <alignment horizontal="center" vertical="top" wrapText="1"/>
    </xf>
    <xf numFmtId="0" fontId="13" fillId="0" borderId="20" xfId="1" applyFont="1" applyBorder="1" applyAlignment="1">
      <alignment horizontal="center" vertical="top" wrapText="1"/>
    </xf>
    <xf numFmtId="0" fontId="8" fillId="0" borderId="16" xfId="1" applyFont="1" applyBorder="1" applyAlignment="1">
      <alignment horizontal="center" vertical="center" wrapText="1"/>
    </xf>
    <xf numFmtId="0" fontId="8" fillId="0" borderId="21" xfId="1" applyFont="1" applyBorder="1" applyAlignment="1">
      <alignment horizontal="center" vertical="center" wrapText="1"/>
    </xf>
    <xf numFmtId="2" fontId="7" fillId="0" borderId="0" xfId="1" applyNumberFormat="1"/>
    <xf numFmtId="0" fontId="8" fillId="0" borderId="18" xfId="1" applyFont="1" applyBorder="1" applyAlignment="1">
      <alignment horizontal="center" vertical="center" wrapText="1"/>
    </xf>
    <xf numFmtId="0" fontId="16" fillId="0" borderId="22" xfId="1" applyFont="1" applyBorder="1" applyAlignment="1">
      <alignment horizontal="center" vertical="top" wrapText="1"/>
    </xf>
    <xf numFmtId="0" fontId="16" fillId="0" borderId="20" xfId="1" applyFont="1" applyBorder="1" applyAlignment="1">
      <alignment horizontal="center" vertical="top" wrapText="1"/>
    </xf>
    <xf numFmtId="0" fontId="16" fillId="0" borderId="13" xfId="1" applyFont="1" applyBorder="1" applyAlignment="1">
      <alignment horizontal="center" vertical="top" wrapText="1"/>
    </xf>
    <xf numFmtId="0" fontId="19" fillId="0" borderId="23" xfId="1" applyFont="1" applyBorder="1" applyAlignment="1">
      <alignment horizontal="center"/>
    </xf>
    <xf numFmtId="0" fontId="19" fillId="0" borderId="0" xfId="1" applyFont="1" applyAlignment="1">
      <alignment horizontal="center"/>
    </xf>
    <xf numFmtId="0" fontId="20" fillId="0" borderId="0" xfId="1" applyFont="1" applyAlignment="1">
      <alignment horizontal="center"/>
    </xf>
    <xf numFmtId="0" fontId="21" fillId="0" borderId="0" xfId="1" applyFont="1"/>
    <xf numFmtId="0" fontId="13" fillId="0" borderId="0" xfId="1" applyFont="1" applyAlignment="1">
      <alignment horizontal="center"/>
    </xf>
    <xf numFmtId="0" fontId="21" fillId="0" borderId="17" xfId="1" applyFont="1" applyBorder="1"/>
    <xf numFmtId="0" fontId="21" fillId="0" borderId="20" xfId="1" applyFont="1" applyBorder="1"/>
    <xf numFmtId="0" fontId="13" fillId="0" borderId="20" xfId="1" applyFont="1" applyBorder="1" applyAlignment="1">
      <alignment horizontal="center"/>
    </xf>
    <xf numFmtId="0" fontId="13" fillId="0" borderId="13" xfId="1" applyFont="1" applyBorder="1" applyAlignment="1">
      <alignment horizontal="center"/>
    </xf>
  </cellXfs>
  <cellStyles count="2">
    <cellStyle name="Обычный" xfId="0" builtinId="0"/>
    <cellStyle name="Обычный 2" xfId="1" xr:uid="{8B3A2C64-805E-4A89-880B-B7907004670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5F35A0-0EDF-4BD3-95B1-037FD8817800}">
  <dimension ref="A1:K55"/>
  <sheetViews>
    <sheetView tabSelected="1" topLeftCell="C37" workbookViewId="0">
      <selection activeCell="E54" sqref="E54"/>
    </sheetView>
  </sheetViews>
  <sheetFormatPr defaultRowHeight="12.75" x14ac:dyDescent="0.2"/>
  <cols>
    <col min="1" max="1" width="3.42578125" style="42" hidden="1" customWidth="1"/>
    <col min="2" max="2" width="9.140625" style="42" hidden="1" customWidth="1"/>
    <col min="3" max="3" width="28" style="43" customWidth="1"/>
    <col min="4" max="4" width="13.28515625" style="43" customWidth="1"/>
    <col min="5" max="5" width="11.85546875" style="43" customWidth="1"/>
    <col min="6" max="6" width="13.28515625" style="43" customWidth="1"/>
    <col min="7" max="7" width="11.85546875" style="43" customWidth="1"/>
    <col min="8" max="8" width="12.85546875" style="43" customWidth="1"/>
    <col min="9" max="9" width="23.5703125" style="43" customWidth="1"/>
    <col min="10" max="10" width="10.140625" style="42" hidden="1" customWidth="1"/>
    <col min="11" max="11" width="9.5703125" style="42" hidden="1" customWidth="1"/>
    <col min="12" max="16384" width="9.140625" style="42"/>
  </cols>
  <sheetData>
    <row r="1" spans="3:9" ht="12.75" hidden="1" customHeight="1" x14ac:dyDescent="0.2">
      <c r="C1" s="84"/>
      <c r="D1" s="84"/>
      <c r="E1" s="84"/>
      <c r="F1" s="84"/>
      <c r="G1" s="84"/>
      <c r="H1" s="84"/>
      <c r="I1" s="84"/>
    </row>
    <row r="2" spans="3:9" ht="13.5" hidden="1" customHeight="1" thickBot="1" x14ac:dyDescent="0.25">
      <c r="C2" s="84"/>
      <c r="D2" s="84"/>
      <c r="E2" s="84" t="s">
        <v>86</v>
      </c>
      <c r="F2" s="84"/>
      <c r="G2" s="84"/>
      <c r="H2" s="84"/>
      <c r="I2" s="84"/>
    </row>
    <row r="3" spans="3:9" ht="13.5" hidden="1" customHeight="1" thickBot="1" x14ac:dyDescent="0.25">
      <c r="C3" s="89"/>
      <c r="D3" s="88"/>
      <c r="E3" s="87"/>
      <c r="F3" s="87"/>
      <c r="G3" s="87"/>
      <c r="H3" s="87"/>
      <c r="I3" s="86"/>
    </row>
    <row r="4" spans="3:9" ht="12.75" hidden="1" customHeight="1" x14ac:dyDescent="0.2">
      <c r="C4" s="85"/>
      <c r="D4" s="85"/>
      <c r="E4" s="84"/>
      <c r="F4" s="84"/>
      <c r="G4" s="84"/>
      <c r="H4" s="84"/>
      <c r="I4" s="84"/>
    </row>
    <row r="5" spans="3:9" ht="12.75" customHeight="1" x14ac:dyDescent="0.2">
      <c r="C5" s="85"/>
      <c r="D5" s="85"/>
      <c r="E5" s="84"/>
      <c r="F5" s="84"/>
      <c r="G5" s="84"/>
      <c r="H5" s="84"/>
      <c r="I5" s="84"/>
    </row>
    <row r="6" spans="3:9" ht="12.75" customHeight="1" x14ac:dyDescent="0.2">
      <c r="C6" s="85"/>
      <c r="D6" s="85"/>
      <c r="E6" s="84"/>
      <c r="F6" s="84"/>
      <c r="G6" s="84"/>
      <c r="H6" s="84"/>
      <c r="I6" s="84"/>
    </row>
    <row r="7" spans="3:9" ht="12.75" customHeight="1" x14ac:dyDescent="0.2">
      <c r="C7" s="85"/>
      <c r="D7" s="85"/>
      <c r="E7" s="84"/>
      <c r="F7" s="84"/>
      <c r="G7" s="84"/>
      <c r="H7" s="84"/>
      <c r="I7" s="84"/>
    </row>
    <row r="8" spans="3:9" ht="12.75" customHeight="1" x14ac:dyDescent="0.2">
      <c r="C8" s="85"/>
      <c r="D8" s="85"/>
      <c r="E8" s="84"/>
      <c r="F8" s="84"/>
      <c r="G8" s="84"/>
      <c r="H8" s="84"/>
      <c r="I8" s="84"/>
    </row>
    <row r="9" spans="3:9" ht="12.75" customHeight="1" x14ac:dyDescent="0.2">
      <c r="C9" s="85"/>
      <c r="D9" s="85"/>
      <c r="E9" s="84"/>
      <c r="F9" s="84"/>
      <c r="G9" s="84"/>
      <c r="H9" s="84"/>
      <c r="I9" s="84"/>
    </row>
    <row r="10" spans="3:9" ht="12.75" customHeight="1" x14ac:dyDescent="0.2">
      <c r="C10" s="85"/>
      <c r="D10" s="85"/>
      <c r="E10" s="84"/>
      <c r="F10" s="84"/>
      <c r="G10" s="84"/>
      <c r="H10" s="84"/>
      <c r="I10" s="84"/>
    </row>
    <row r="11" spans="3:9" ht="12.75" customHeight="1" x14ac:dyDescent="0.2">
      <c r="C11" s="85"/>
      <c r="D11" s="85"/>
      <c r="E11" s="84"/>
      <c r="F11" s="84"/>
      <c r="G11" s="84"/>
      <c r="H11" s="84"/>
      <c r="I11" s="84"/>
    </row>
    <row r="12" spans="3:9" ht="12.75" customHeight="1" x14ac:dyDescent="0.2">
      <c r="C12" s="85"/>
      <c r="D12" s="85"/>
      <c r="E12" s="84"/>
      <c r="F12" s="84"/>
      <c r="G12" s="84"/>
      <c r="H12" s="84"/>
      <c r="I12" s="84"/>
    </row>
    <row r="13" spans="3:9" ht="12.75" customHeight="1" x14ac:dyDescent="0.2">
      <c r="C13" s="85"/>
      <c r="D13" s="85"/>
      <c r="E13" s="84"/>
      <c r="F13" s="84"/>
      <c r="G13" s="84"/>
      <c r="H13" s="84"/>
      <c r="I13" s="84"/>
    </row>
    <row r="14" spans="3:9" ht="12.75" customHeight="1" x14ac:dyDescent="0.2">
      <c r="C14" s="85"/>
      <c r="D14" s="85"/>
      <c r="E14" s="84"/>
      <c r="F14" s="84"/>
      <c r="G14" s="84"/>
      <c r="H14" s="84"/>
      <c r="I14" s="84"/>
    </row>
    <row r="15" spans="3:9" ht="12.75" customHeight="1" x14ac:dyDescent="0.2">
      <c r="C15" s="85"/>
      <c r="D15" s="85"/>
      <c r="E15" s="84"/>
      <c r="F15" s="84"/>
      <c r="G15" s="84"/>
      <c r="H15" s="84"/>
      <c r="I15" s="84"/>
    </row>
    <row r="16" spans="3:9" ht="12.75" customHeight="1" x14ac:dyDescent="0.2">
      <c r="C16" s="85"/>
      <c r="D16" s="85"/>
      <c r="E16" s="84"/>
      <c r="F16" s="84"/>
      <c r="G16" s="84"/>
      <c r="H16" s="84"/>
      <c r="I16" s="84"/>
    </row>
    <row r="17" spans="3:11" ht="12.75" customHeight="1" x14ac:dyDescent="0.2">
      <c r="C17" s="85"/>
      <c r="D17" s="85"/>
      <c r="E17" s="84"/>
      <c r="F17" s="84"/>
      <c r="G17" s="84"/>
      <c r="H17" s="84"/>
      <c r="I17" s="84"/>
    </row>
    <row r="18" spans="3:11" ht="12.75" customHeight="1" x14ac:dyDescent="0.2">
      <c r="C18" s="85"/>
      <c r="D18" s="85"/>
      <c r="E18" s="84"/>
      <c r="F18" s="84"/>
      <c r="G18" s="84"/>
      <c r="H18" s="84"/>
      <c r="I18" s="84"/>
    </row>
    <row r="19" spans="3:11" ht="12.75" customHeight="1" x14ac:dyDescent="0.2">
      <c r="C19" s="85"/>
      <c r="D19" s="85"/>
      <c r="E19" s="84"/>
      <c r="F19" s="84"/>
      <c r="G19" s="84"/>
      <c r="H19" s="84"/>
      <c r="I19" s="84"/>
    </row>
    <row r="20" spans="3:11" ht="14.25" x14ac:dyDescent="0.2">
      <c r="C20" s="83" t="s">
        <v>85</v>
      </c>
      <c r="D20" s="83"/>
      <c r="E20" s="83"/>
      <c r="F20" s="83"/>
      <c r="G20" s="83"/>
      <c r="H20" s="83"/>
      <c r="I20" s="83"/>
    </row>
    <row r="21" spans="3:11" x14ac:dyDescent="0.2">
      <c r="C21" s="82" t="s">
        <v>84</v>
      </c>
      <c r="D21" s="82"/>
      <c r="E21" s="82"/>
      <c r="F21" s="82"/>
      <c r="G21" s="82"/>
      <c r="H21" s="82"/>
      <c r="I21" s="82"/>
    </row>
    <row r="22" spans="3:11" x14ac:dyDescent="0.2">
      <c r="C22" s="82" t="s">
        <v>83</v>
      </c>
      <c r="D22" s="82"/>
      <c r="E22" s="82"/>
      <c r="F22" s="82"/>
      <c r="G22" s="82"/>
      <c r="H22" s="82"/>
      <c r="I22" s="82"/>
    </row>
    <row r="23" spans="3:11" ht="6" customHeight="1" thickBot="1" x14ac:dyDescent="0.25">
      <c r="C23" s="81"/>
      <c r="D23" s="81"/>
      <c r="E23" s="81"/>
      <c r="F23" s="81"/>
      <c r="G23" s="81"/>
      <c r="H23" s="81"/>
      <c r="I23" s="81"/>
    </row>
    <row r="24" spans="3:11" ht="57.75" customHeight="1" thickBot="1" x14ac:dyDescent="0.25">
      <c r="C24" s="69" t="s">
        <v>73</v>
      </c>
      <c r="D24" s="72" t="s">
        <v>72</v>
      </c>
      <c r="E24" s="71" t="s">
        <v>71</v>
      </c>
      <c r="F24" s="71" t="s">
        <v>70</v>
      </c>
      <c r="G24" s="71" t="s">
        <v>69</v>
      </c>
      <c r="H24" s="71" t="s">
        <v>68</v>
      </c>
      <c r="I24" s="72" t="s">
        <v>82</v>
      </c>
    </row>
    <row r="25" spans="3:11" ht="13.5" customHeight="1" thickBot="1" x14ac:dyDescent="0.25">
      <c r="C25" s="80" t="s">
        <v>81</v>
      </c>
      <c r="D25" s="79"/>
      <c r="E25" s="79"/>
      <c r="F25" s="79"/>
      <c r="G25" s="79"/>
      <c r="H25" s="79"/>
      <c r="I25" s="78"/>
    </row>
    <row r="26" spans="3:11" ht="13.5" customHeight="1" thickBot="1" x14ac:dyDescent="0.25">
      <c r="C26" s="56" t="s">
        <v>80</v>
      </c>
      <c r="D26" s="60">
        <v>85124.500000000116</v>
      </c>
      <c r="E26" s="63"/>
      <c r="F26" s="63">
        <v>47860.54</v>
      </c>
      <c r="G26" s="63"/>
      <c r="H26" s="63">
        <f>+D26+E26-F26</f>
        <v>37263.960000000116</v>
      </c>
      <c r="I26" s="77" t="s">
        <v>79</v>
      </c>
      <c r="K26" s="76">
        <f>39634.8+197603.65</f>
        <v>237238.45</v>
      </c>
    </row>
    <row r="27" spans="3:11" ht="13.5" customHeight="1" thickBot="1" x14ac:dyDescent="0.25">
      <c r="C27" s="56" t="s">
        <v>78</v>
      </c>
      <c r="D27" s="60">
        <v>89995.660000000062</v>
      </c>
      <c r="E27" s="59"/>
      <c r="F27" s="59">
        <f>882.82+2117.47+38005.26</f>
        <v>41005.550000000003</v>
      </c>
      <c r="G27" s="63"/>
      <c r="H27" s="63">
        <f>+D27+E27-F27</f>
        <v>48990.110000000059</v>
      </c>
      <c r="I27" s="75"/>
      <c r="K27" s="76">
        <f>185170.05-10468.11+30793.57</f>
        <v>205495.51</v>
      </c>
    </row>
    <row r="28" spans="3:11" ht="13.5" customHeight="1" thickBot="1" x14ac:dyDescent="0.25">
      <c r="C28" s="56" t="s">
        <v>77</v>
      </c>
      <c r="D28" s="60">
        <v>20084.199999999964</v>
      </c>
      <c r="E28" s="59"/>
      <c r="F28" s="59">
        <v>13944.96</v>
      </c>
      <c r="G28" s="63"/>
      <c r="H28" s="63">
        <f>+D28+E28-F28</f>
        <v>6139.2399999999652</v>
      </c>
      <c r="I28" s="75"/>
      <c r="K28" s="42">
        <f>6987.71+81161.17-12425.13+0.59</f>
        <v>75724.34</v>
      </c>
    </row>
    <row r="29" spans="3:11" ht="13.5" customHeight="1" thickBot="1" x14ac:dyDescent="0.25">
      <c r="C29" s="56" t="s">
        <v>76</v>
      </c>
      <c r="D29" s="60">
        <v>15103.370000000015</v>
      </c>
      <c r="E29" s="59"/>
      <c r="F29" s="59">
        <f>9371.55+72.57+474.59</f>
        <v>9918.7099999999991</v>
      </c>
      <c r="G29" s="63"/>
      <c r="H29" s="63">
        <f>+D29+E29-F29</f>
        <v>5184.6600000000162</v>
      </c>
      <c r="I29" s="75"/>
      <c r="K29" s="42">
        <f>2376.49+28525.48-4359.92+3435.35-7.67+38582.14-1424.96</f>
        <v>67126.909999999989</v>
      </c>
    </row>
    <row r="30" spans="3:11" ht="13.5" customHeight="1" thickBot="1" x14ac:dyDescent="0.25">
      <c r="C30" s="56" t="s">
        <v>75</v>
      </c>
      <c r="D30" s="60">
        <v>14285.790000000008</v>
      </c>
      <c r="E30" s="59">
        <f>20507.88+88750.1+36997.37</f>
        <v>146255.35</v>
      </c>
      <c r="F30" s="59">
        <f>57768.08+0.01+24058.23+27.76+19785.17</f>
        <v>101639.25</v>
      </c>
      <c r="G30" s="63">
        <f>+E30</f>
        <v>146255.35</v>
      </c>
      <c r="H30" s="63">
        <f>+D30+E30-F30</f>
        <v>58901.890000000014</v>
      </c>
      <c r="I30" s="74"/>
      <c r="K30" s="42">
        <f>1.91+0.27+1336.25-2.32+1916.35-109.88+136.25-165.31</f>
        <v>3113.52</v>
      </c>
    </row>
    <row r="31" spans="3:11" ht="13.5" customHeight="1" thickBot="1" x14ac:dyDescent="0.25">
      <c r="C31" s="56" t="s">
        <v>50</v>
      </c>
      <c r="D31" s="55">
        <f>SUM(D26:D30)</f>
        <v>224593.52000000016</v>
      </c>
      <c r="E31" s="55">
        <f>SUM(E26:E30)</f>
        <v>146255.35</v>
      </c>
      <c r="F31" s="55">
        <f>SUM(F26:F30)</f>
        <v>214369.00999999998</v>
      </c>
      <c r="G31" s="55">
        <f>SUM(G26:G30)</f>
        <v>146255.35</v>
      </c>
      <c r="H31" s="55">
        <f>SUM(H26:H30)</f>
        <v>156479.86000000016</v>
      </c>
      <c r="I31" s="56"/>
    </row>
    <row r="32" spans="3:11" ht="13.5" customHeight="1" thickBot="1" x14ac:dyDescent="0.25">
      <c r="C32" s="73" t="s">
        <v>74</v>
      </c>
      <c r="D32" s="73"/>
      <c r="E32" s="73"/>
      <c r="F32" s="73"/>
      <c r="G32" s="73"/>
      <c r="H32" s="73"/>
      <c r="I32" s="73"/>
    </row>
    <row r="33" spans="3:11" ht="51" customHeight="1" thickBot="1" x14ac:dyDescent="0.25">
      <c r="C33" s="62" t="s">
        <v>73</v>
      </c>
      <c r="D33" s="72" t="s">
        <v>72</v>
      </c>
      <c r="E33" s="71" t="s">
        <v>71</v>
      </c>
      <c r="F33" s="71" t="s">
        <v>70</v>
      </c>
      <c r="G33" s="71" t="s">
        <v>69</v>
      </c>
      <c r="H33" s="71" t="s">
        <v>68</v>
      </c>
      <c r="I33" s="70" t="s">
        <v>67</v>
      </c>
    </row>
    <row r="34" spans="3:11" ht="25.5" customHeight="1" thickBot="1" x14ac:dyDescent="0.25">
      <c r="C34" s="69" t="s">
        <v>66</v>
      </c>
      <c r="D34" s="68">
        <v>300482.33999999985</v>
      </c>
      <c r="E34" s="58">
        <v>1354040.4</v>
      </c>
      <c r="F34" s="58">
        <v>1384259.33</v>
      </c>
      <c r="G34" s="58">
        <f>+E34</f>
        <v>1354040.4</v>
      </c>
      <c r="H34" s="58">
        <f>+D34+E34-F34</f>
        <v>270263.40999999968</v>
      </c>
      <c r="I34" s="67" t="s">
        <v>65</v>
      </c>
      <c r="J34" s="65">
        <f>119032.54-440.23+31.08-5.03+129.54-20.98+6.63-0.83+62.42-7.8-D34</f>
        <v>-181694.99999999985</v>
      </c>
      <c r="K34" s="65">
        <f>128795.06-268.65+890.18+3590+184.82-1.78+1633.81+3.98-0.83+37.43-7.8-H34</f>
        <v>-135407.18999999965</v>
      </c>
    </row>
    <row r="35" spans="3:11" ht="14.25" customHeight="1" thickBot="1" x14ac:dyDescent="0.25">
      <c r="C35" s="56" t="s">
        <v>64</v>
      </c>
      <c r="D35" s="60">
        <v>62783.099999999977</v>
      </c>
      <c r="E35" s="63">
        <v>286248.71999999997</v>
      </c>
      <c r="F35" s="63">
        <v>292218.14</v>
      </c>
      <c r="G35" s="58">
        <v>151379.21</v>
      </c>
      <c r="H35" s="58">
        <f>+D35+E35-F35</f>
        <v>56813.679999999935</v>
      </c>
      <c r="I35" s="66"/>
      <c r="J35" s="65">
        <f>25685.39-54.09</f>
        <v>25631.3</v>
      </c>
    </row>
    <row r="36" spans="3:11" ht="13.5" customHeight="1" thickBot="1" x14ac:dyDescent="0.25">
      <c r="C36" s="62" t="s">
        <v>63</v>
      </c>
      <c r="D36" s="64">
        <v>6365.5800000000081</v>
      </c>
      <c r="E36" s="63"/>
      <c r="F36" s="63">
        <v>2736.57</v>
      </c>
      <c r="G36" s="58">
        <v>243000</v>
      </c>
      <c r="H36" s="58">
        <f>+D36+E36-F36</f>
        <v>3629.0100000000079</v>
      </c>
      <c r="I36" s="54"/>
    </row>
    <row r="37" spans="3:11" ht="12.75" customHeight="1" thickBot="1" x14ac:dyDescent="0.25">
      <c r="C37" s="56" t="s">
        <v>62</v>
      </c>
      <c r="D37" s="60">
        <v>32312.409999999989</v>
      </c>
      <c r="E37" s="63">
        <v>153230.45000000001</v>
      </c>
      <c r="F37" s="63">
        <v>155821.12</v>
      </c>
      <c r="G37" s="58">
        <v>112952.7</v>
      </c>
      <c r="H37" s="58">
        <f>+D37+E37-F37</f>
        <v>29721.739999999991</v>
      </c>
      <c r="I37" s="61" t="s">
        <v>61</v>
      </c>
      <c r="J37" s="42">
        <f>16012.73-30.99</f>
        <v>15981.74</v>
      </c>
    </row>
    <row r="38" spans="3:11" ht="27" customHeight="1" thickBot="1" x14ac:dyDescent="0.25">
      <c r="C38" s="56" t="s">
        <v>60</v>
      </c>
      <c r="D38" s="60">
        <v>17136.599999999944</v>
      </c>
      <c r="E38" s="63"/>
      <c r="F38" s="63">
        <v>8174.7</v>
      </c>
      <c r="G38" s="58"/>
      <c r="H38" s="58">
        <f>+D38+E38-F38</f>
        <v>8961.8999999999432</v>
      </c>
      <c r="I38" s="57" t="s">
        <v>59</v>
      </c>
      <c r="J38" s="42">
        <f>4285.98+21113.1-93.86</f>
        <v>25305.219999999998</v>
      </c>
      <c r="K38" s="42">
        <f>2613.06+6847.35+18487.33-58.86</f>
        <v>27888.880000000001</v>
      </c>
    </row>
    <row r="39" spans="3:11" ht="27.75" customHeight="1" thickBot="1" x14ac:dyDescent="0.25">
      <c r="C39" s="56" t="s">
        <v>58</v>
      </c>
      <c r="D39" s="60">
        <v>3438.9600000000009</v>
      </c>
      <c r="E39" s="59">
        <v>15438.72</v>
      </c>
      <c r="F39" s="59">
        <v>15788.26</v>
      </c>
      <c r="G39" s="58">
        <v>8092.8</v>
      </c>
      <c r="H39" s="58">
        <f>+D39+E39-F39</f>
        <v>3089.42</v>
      </c>
      <c r="I39" s="57" t="s">
        <v>57</v>
      </c>
      <c r="J39" s="42">
        <f>1483.63-3.13</f>
        <v>1480.5</v>
      </c>
    </row>
    <row r="40" spans="3:11" ht="13.5" customHeight="1" thickBot="1" x14ac:dyDescent="0.25">
      <c r="C40" s="62" t="s">
        <v>56</v>
      </c>
      <c r="D40" s="60">
        <v>8382.6499999999542</v>
      </c>
      <c r="E40" s="59"/>
      <c r="F40" s="59">
        <v>5042.26</v>
      </c>
      <c r="G40" s="58"/>
      <c r="H40" s="58">
        <f>+D40+E40-F40</f>
        <v>3340.3899999999539</v>
      </c>
      <c r="I40" s="61"/>
    </row>
    <row r="41" spans="3:11" ht="13.5" customHeight="1" thickBot="1" x14ac:dyDescent="0.25">
      <c r="C41" s="62" t="s">
        <v>55</v>
      </c>
      <c r="D41" s="60">
        <v>8022.4200000000092</v>
      </c>
      <c r="E41" s="59"/>
      <c r="F41" s="59">
        <f>2834.54+849.52</f>
        <v>3684.06</v>
      </c>
      <c r="G41" s="58"/>
      <c r="H41" s="58">
        <f>+D41+E41-F41</f>
        <v>4338.3600000000097</v>
      </c>
      <c r="I41" s="61"/>
      <c r="J41" s="42">
        <f>247.06+183.51</f>
        <v>430.57</v>
      </c>
      <c r="K41" s="42">
        <f>2693.32+1494.14</f>
        <v>4187.46</v>
      </c>
    </row>
    <row r="42" spans="3:11" ht="13.5" customHeight="1" thickBot="1" x14ac:dyDescent="0.25">
      <c r="C42" s="62" t="s">
        <v>54</v>
      </c>
      <c r="D42" s="60">
        <v>16135.199999999983</v>
      </c>
      <c r="E42" s="59">
        <f>58018.46+14627.56</f>
        <v>72646.02</v>
      </c>
      <c r="F42" s="59">
        <f>13.23+59568.59+1.55+14982</f>
        <v>74565.37</v>
      </c>
      <c r="G42" s="58">
        <f>+E42</f>
        <v>72646.02</v>
      </c>
      <c r="H42" s="58">
        <f>+D42+E42-F42</f>
        <v>14215.849999999991</v>
      </c>
      <c r="I42" s="61" t="s">
        <v>53</v>
      </c>
    </row>
    <row r="43" spans="3:11" ht="13.5" customHeight="1" thickBot="1" x14ac:dyDescent="0.25">
      <c r="C43" s="56" t="s">
        <v>52</v>
      </c>
      <c r="D43" s="60">
        <v>9732.4499999999898</v>
      </c>
      <c r="E43" s="59">
        <v>43739.64</v>
      </c>
      <c r="F43" s="59">
        <v>44721.93</v>
      </c>
      <c r="G43" s="58">
        <v>40743.120000000003</v>
      </c>
      <c r="H43" s="58">
        <f>+D43+E43-F43</f>
        <v>8750.1599999999889</v>
      </c>
      <c r="I43" s="57" t="s">
        <v>51</v>
      </c>
      <c r="J43" s="42">
        <f>4184.78-8.79</f>
        <v>4175.99</v>
      </c>
    </row>
    <row r="44" spans="3:11" ht="13.5" customHeight="1" thickBot="1" x14ac:dyDescent="0.25">
      <c r="C44" s="56" t="s">
        <v>50</v>
      </c>
      <c r="D44" s="55">
        <f>SUM(D34:D43)</f>
        <v>464791.70999999967</v>
      </c>
      <c r="E44" s="55">
        <f>SUM(E34:E43)</f>
        <v>1925343.9499999997</v>
      </c>
      <c r="F44" s="55">
        <f>SUM(F34:F43)</f>
        <v>1987011.74</v>
      </c>
      <c r="G44" s="55">
        <f>SUM(G34:G43)</f>
        <v>1982854.25</v>
      </c>
      <c r="H44" s="55">
        <f>SUM(H34:H43)</f>
        <v>403123.91999999946</v>
      </c>
      <c r="I44" s="54"/>
    </row>
    <row r="45" spans="3:11" ht="13.5" customHeight="1" thickBot="1" x14ac:dyDescent="0.25">
      <c r="C45" s="53" t="s">
        <v>49</v>
      </c>
      <c r="D45" s="53"/>
      <c r="E45" s="53"/>
      <c r="F45" s="53"/>
      <c r="G45" s="53"/>
      <c r="H45" s="53"/>
      <c r="I45" s="53"/>
    </row>
    <row r="46" spans="3:11" ht="62.25" customHeight="1" thickBot="1" x14ac:dyDescent="0.25">
      <c r="C46" s="52" t="s">
        <v>48</v>
      </c>
      <c r="D46" s="51" t="s">
        <v>47</v>
      </c>
      <c r="E46" s="51"/>
      <c r="F46" s="51"/>
      <c r="G46" s="51"/>
      <c r="H46" s="51"/>
      <c r="I46" s="50" t="s">
        <v>46</v>
      </c>
    </row>
    <row r="47" spans="3:11" ht="20.25" customHeight="1" x14ac:dyDescent="0.3">
      <c r="C47" s="49" t="s">
        <v>45</v>
      </c>
      <c r="D47" s="49"/>
      <c r="E47" s="49"/>
      <c r="F47" s="49"/>
      <c r="G47" s="49"/>
      <c r="H47" s="48">
        <f>+H31+H44</f>
        <v>559603.77999999956</v>
      </c>
    </row>
    <row r="48" spans="3:11" ht="15" hidden="1" x14ac:dyDescent="0.25">
      <c r="C48" s="46" t="s">
        <v>44</v>
      </c>
      <c r="D48" s="46"/>
    </row>
    <row r="49" spans="3:8" ht="12.75" hidden="1" customHeight="1" x14ac:dyDescent="0.2">
      <c r="C49" s="47" t="s">
        <v>43</v>
      </c>
    </row>
    <row r="50" spans="3:8" x14ac:dyDescent="0.2">
      <c r="C50" s="42"/>
      <c r="D50" s="42"/>
      <c r="E50" s="42"/>
      <c r="F50" s="42"/>
      <c r="G50" s="42"/>
      <c r="H50" s="42"/>
    </row>
    <row r="51" spans="3:8" ht="15" hidden="1" customHeight="1" x14ac:dyDescent="0.25">
      <c r="C51" s="46"/>
      <c r="D51" s="45"/>
      <c r="E51" s="45"/>
      <c r="F51" s="45"/>
      <c r="G51" s="45"/>
      <c r="H51" s="45">
        <f>48336.4+214120.56+7059.02+24966.2+2499.28+5697.43+3393.65+43217.8+24050.36+20751.03+14.32+11437.64+1.7+2544.77</f>
        <v>408090.16000000015</v>
      </c>
    </row>
    <row r="52" spans="3:8" x14ac:dyDescent="0.2">
      <c r="D52" s="44"/>
    </row>
    <row r="53" spans="3:8" x14ac:dyDescent="0.2">
      <c r="C53" s="43" t="s">
        <v>42</v>
      </c>
      <c r="E53" s="44">
        <f>+E44+E31+38350</f>
        <v>2109949.2999999998</v>
      </c>
      <c r="F53" s="44"/>
      <c r="G53" s="44">
        <f>+G44+G31</f>
        <v>2129109.6</v>
      </c>
      <c r="H53" s="44"/>
    </row>
    <row r="55" spans="3:8" hidden="1" x14ac:dyDescent="0.2">
      <c r="D55" s="44">
        <f>+D34+D35+D36+D39</f>
        <v>373069.97999999986</v>
      </c>
      <c r="E55" s="44">
        <f>+E34+E35+E36+E39</f>
        <v>1655727.8399999999</v>
      </c>
      <c r="F55" s="44">
        <f>+F34+F35+F36+F39</f>
        <v>1695002.3000000003</v>
      </c>
      <c r="G55" s="44">
        <f>+G34+G35+G36+G39</f>
        <v>1756512.41</v>
      </c>
      <c r="H55" s="44">
        <f>+H34+H35+H36+H39</f>
        <v>333795.51999999961</v>
      </c>
    </row>
  </sheetData>
  <mergeCells count="10">
    <mergeCell ref="C45:I45"/>
    <mergeCell ref="C22:I22"/>
    <mergeCell ref="I26:I30"/>
    <mergeCell ref="D46:H46"/>
    <mergeCell ref="C20:I20"/>
    <mergeCell ref="C21:I21"/>
    <mergeCell ref="C32:I32"/>
    <mergeCell ref="C25:I25"/>
    <mergeCell ref="C23:I23"/>
    <mergeCell ref="I34:I35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4DA515-BE2A-4B59-A65F-558955E152E8}">
  <dimension ref="A13:I27"/>
  <sheetViews>
    <sheetView topLeftCell="A10" zoomScaleNormal="100" zoomScaleSheetLayoutView="120" workbookViewId="0">
      <selection activeCell="H31" sqref="H31"/>
    </sheetView>
  </sheetViews>
  <sheetFormatPr defaultRowHeight="15" x14ac:dyDescent="0.25"/>
  <cols>
    <col min="1" max="1" width="4.5703125" customWidth="1"/>
    <col min="2" max="2" width="12.42578125" customWidth="1"/>
    <col min="3" max="3" width="13.28515625" hidden="1" customWidth="1"/>
    <col min="4" max="4" width="12.140625" customWidth="1"/>
    <col min="5" max="5" width="13.5703125" customWidth="1"/>
    <col min="6" max="6" width="13.28515625" customWidth="1"/>
    <col min="7" max="7" width="14.28515625" customWidth="1"/>
    <col min="8" max="8" width="15.140625" customWidth="1"/>
    <col min="9" max="9" width="13.85546875" customWidth="1"/>
  </cols>
  <sheetData>
    <row r="13" spans="1:9" x14ac:dyDescent="0.25">
      <c r="A13" s="33" t="s">
        <v>20</v>
      </c>
      <c r="B13" s="33"/>
      <c r="C13" s="33"/>
      <c r="D13" s="33"/>
      <c r="E13" s="33"/>
      <c r="F13" s="33"/>
      <c r="G13" s="33"/>
      <c r="H13" s="33"/>
      <c r="I13" s="33"/>
    </row>
    <row r="14" spans="1:9" x14ac:dyDescent="0.25">
      <c r="A14" s="33" t="s">
        <v>19</v>
      </c>
      <c r="B14" s="33"/>
      <c r="C14" s="33"/>
      <c r="D14" s="33"/>
      <c r="E14" s="33"/>
      <c r="F14" s="33"/>
      <c r="G14" s="33"/>
      <c r="H14" s="33"/>
      <c r="I14" s="33"/>
    </row>
    <row r="15" spans="1:9" x14ac:dyDescent="0.25">
      <c r="A15" s="33" t="s">
        <v>18</v>
      </c>
      <c r="B15" s="33"/>
      <c r="C15" s="33"/>
      <c r="D15" s="33"/>
      <c r="E15" s="33"/>
      <c r="F15" s="33"/>
      <c r="G15" s="33"/>
      <c r="H15" s="33"/>
      <c r="I15" s="33"/>
    </row>
    <row r="16" spans="1:9" ht="60" x14ac:dyDescent="0.25">
      <c r="A16" s="7" t="s">
        <v>17</v>
      </c>
      <c r="B16" s="7" t="s">
        <v>16</v>
      </c>
      <c r="C16" s="7" t="s">
        <v>15</v>
      </c>
      <c r="D16" s="7" t="s">
        <v>14</v>
      </c>
      <c r="E16" s="7" t="s">
        <v>13</v>
      </c>
      <c r="F16" s="7" t="s">
        <v>12</v>
      </c>
      <c r="G16" s="7" t="s">
        <v>11</v>
      </c>
      <c r="H16" s="7" t="s">
        <v>10</v>
      </c>
      <c r="I16" s="7" t="s">
        <v>9</v>
      </c>
    </row>
    <row r="17" spans="1:9" x14ac:dyDescent="0.25">
      <c r="A17" s="6" t="s">
        <v>8</v>
      </c>
      <c r="B17" s="4">
        <v>348.67</v>
      </c>
      <c r="C17" s="5"/>
      <c r="D17" s="5">
        <v>286.25</v>
      </c>
      <c r="E17" s="4">
        <v>292.22000000000003</v>
      </c>
      <c r="F17" s="4">
        <v>38.35</v>
      </c>
      <c r="G17" s="3">
        <v>151.37921</v>
      </c>
      <c r="H17" s="2">
        <v>56.813679999999998</v>
      </c>
      <c r="I17" s="2">
        <f>B17+D17+F17-G17</f>
        <v>521.89079000000015</v>
      </c>
    </row>
    <row r="19" spans="1:9" x14ac:dyDescent="0.25">
      <c r="A19" t="s">
        <v>7</v>
      </c>
    </row>
    <row r="20" spans="1:9" x14ac:dyDescent="0.25">
      <c r="A20" t="s">
        <v>6</v>
      </c>
    </row>
    <row r="21" spans="1:9" x14ac:dyDescent="0.25">
      <c r="A21" t="s">
        <v>5</v>
      </c>
    </row>
    <row r="22" spans="1:9" x14ac:dyDescent="0.25">
      <c r="A22" t="s">
        <v>4</v>
      </c>
    </row>
    <row r="23" spans="1:9" x14ac:dyDescent="0.25">
      <c r="A23" t="s">
        <v>3</v>
      </c>
    </row>
    <row r="24" spans="1:9" x14ac:dyDescent="0.25">
      <c r="A24" t="s">
        <v>2</v>
      </c>
    </row>
    <row r="25" spans="1:9" x14ac:dyDescent="0.25">
      <c r="A25" t="s">
        <v>1</v>
      </c>
    </row>
    <row r="26" spans="1:9" x14ac:dyDescent="0.25">
      <c r="A26" s="1" t="s">
        <v>0</v>
      </c>
    </row>
    <row r="27" spans="1:9" x14ac:dyDescent="0.25">
      <c r="A27" s="1"/>
    </row>
  </sheetData>
  <mergeCells count="3">
    <mergeCell ref="A13:I13"/>
    <mergeCell ref="A14:I14"/>
    <mergeCell ref="A15:I15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0C231A-FD3F-45A7-95E3-4DB9C21181CF}">
  <dimension ref="A5:I22"/>
  <sheetViews>
    <sheetView zoomScaleNormal="100" zoomScaleSheetLayoutView="120" workbookViewId="0">
      <selection activeCell="K22" sqref="K22"/>
    </sheetView>
  </sheetViews>
  <sheetFormatPr defaultRowHeight="15" x14ac:dyDescent="0.25"/>
  <cols>
    <col min="1" max="1" width="4.5703125" customWidth="1"/>
    <col min="2" max="2" width="15.85546875" customWidth="1"/>
    <col min="3" max="3" width="13.28515625" hidden="1" customWidth="1"/>
    <col min="4" max="4" width="17.7109375" customWidth="1"/>
    <col min="5" max="5" width="21.42578125" customWidth="1"/>
    <col min="6" max="6" width="13.28515625" customWidth="1"/>
    <col min="7" max="7" width="15.28515625" customWidth="1"/>
    <col min="8" max="8" width="15.140625" customWidth="1"/>
    <col min="9" max="9" width="14.28515625" customWidth="1"/>
  </cols>
  <sheetData>
    <row r="5" spans="1:9" ht="30" customHeight="1" x14ac:dyDescent="0.25">
      <c r="A5" s="34" t="s">
        <v>41</v>
      </c>
      <c r="B5" s="34"/>
      <c r="C5" s="34"/>
      <c r="D5" s="34"/>
      <c r="E5" s="34"/>
      <c r="F5" s="34"/>
      <c r="G5" s="34"/>
      <c r="H5" s="34"/>
      <c r="I5" s="32"/>
    </row>
    <row r="6" spans="1:9" x14ac:dyDescent="0.25">
      <c r="B6" s="31"/>
      <c r="C6" s="30"/>
      <c r="D6" s="29"/>
      <c r="E6" s="28" t="s">
        <v>40</v>
      </c>
      <c r="F6" s="27"/>
      <c r="G6" s="35" t="s">
        <v>39</v>
      </c>
      <c r="H6" s="36"/>
    </row>
    <row r="7" spans="1:9" ht="26.25" x14ac:dyDescent="0.25">
      <c r="B7" s="26" t="s">
        <v>38</v>
      </c>
      <c r="C7" s="37" t="s">
        <v>37</v>
      </c>
      <c r="D7" s="38"/>
      <c r="E7" s="25" t="s">
        <v>36</v>
      </c>
      <c r="F7" s="25" t="s">
        <v>35</v>
      </c>
      <c r="G7" s="24" t="s">
        <v>34</v>
      </c>
      <c r="H7" s="23" t="s">
        <v>33</v>
      </c>
    </row>
    <row r="8" spans="1:9" ht="37.5" customHeight="1" x14ac:dyDescent="0.25">
      <c r="B8" s="22" t="s">
        <v>32</v>
      </c>
      <c r="C8" s="39" t="s">
        <v>31</v>
      </c>
      <c r="D8" s="40"/>
      <c r="E8" s="21"/>
      <c r="F8" s="19">
        <v>1976200</v>
      </c>
      <c r="G8" s="19">
        <v>243000</v>
      </c>
      <c r="H8" s="19">
        <f>+F8-G8</f>
        <v>1733200</v>
      </c>
    </row>
    <row r="9" spans="1:9" x14ac:dyDescent="0.25">
      <c r="B9" s="20"/>
      <c r="C9" s="41"/>
      <c r="D9" s="41"/>
      <c r="E9" s="18"/>
      <c r="F9" s="19">
        <f>+F8</f>
        <v>1976200</v>
      </c>
      <c r="G9" s="19">
        <f>+G8</f>
        <v>243000</v>
      </c>
      <c r="H9" s="19">
        <f>+H8</f>
        <v>1733200</v>
      </c>
    </row>
    <row r="10" spans="1:9" hidden="1" x14ac:dyDescent="0.25">
      <c r="B10" s="18" t="s">
        <v>30</v>
      </c>
      <c r="C10" s="16"/>
      <c r="D10" s="16"/>
      <c r="E10" s="16"/>
      <c r="F10" s="17">
        <f>SUM(F8:F9)</f>
        <v>3952400</v>
      </c>
      <c r="G10" s="17">
        <f>SUM(G8:G9)</f>
        <v>486000</v>
      </c>
      <c r="H10" s="17">
        <f>SUM(H8:H9)</f>
        <v>3466400</v>
      </c>
    </row>
    <row r="11" spans="1:9" x14ac:dyDescent="0.25">
      <c r="B11" s="16"/>
      <c r="C11" s="16"/>
      <c r="D11" s="16"/>
      <c r="E11" s="16"/>
      <c r="F11" s="16"/>
      <c r="G11" s="15"/>
      <c r="H11" s="15"/>
    </row>
    <row r="13" spans="1:9" x14ac:dyDescent="0.25">
      <c r="B13" s="13" t="s">
        <v>29</v>
      </c>
      <c r="C13" s="12"/>
      <c r="D13" s="12"/>
      <c r="E13" s="12"/>
      <c r="F13" s="8">
        <v>6365.58</v>
      </c>
    </row>
    <row r="14" spans="1:9" x14ac:dyDescent="0.25">
      <c r="B14" s="13" t="s">
        <v>28</v>
      </c>
      <c r="C14" s="12"/>
      <c r="D14" s="12"/>
      <c r="E14" s="12"/>
      <c r="F14" s="11"/>
    </row>
    <row r="15" spans="1:9" x14ac:dyDescent="0.25">
      <c r="B15" s="13" t="s">
        <v>27</v>
      </c>
      <c r="C15" s="12"/>
      <c r="D15" s="12"/>
      <c r="E15" s="12"/>
      <c r="F15" s="11">
        <v>2736.57</v>
      </c>
    </row>
    <row r="16" spans="1:9" x14ac:dyDescent="0.25">
      <c r="B16" s="13" t="s">
        <v>26</v>
      </c>
      <c r="C16" s="12"/>
      <c r="D16" s="12"/>
      <c r="E16" s="12"/>
      <c r="F16" s="8">
        <f>F13+F14-F15</f>
        <v>3629.0099999999998</v>
      </c>
    </row>
    <row r="18" spans="2:7" x14ac:dyDescent="0.25">
      <c r="B18" s="13" t="s">
        <v>25</v>
      </c>
      <c r="C18" s="12"/>
      <c r="D18" s="12"/>
      <c r="E18" s="12"/>
      <c r="F18" s="12"/>
      <c r="G18" s="8">
        <v>335593.42</v>
      </c>
    </row>
    <row r="19" spans="2:7" x14ac:dyDescent="0.25">
      <c r="B19" s="13" t="s">
        <v>24</v>
      </c>
      <c r="C19" s="12"/>
      <c r="D19" s="12"/>
      <c r="E19" s="12"/>
      <c r="F19" s="12"/>
      <c r="G19" s="11">
        <f>+F14</f>
        <v>0</v>
      </c>
    </row>
    <row r="20" spans="2:7" hidden="1" x14ac:dyDescent="0.25">
      <c r="B20" s="13" t="s">
        <v>23</v>
      </c>
      <c r="C20" s="14"/>
      <c r="D20" s="14"/>
      <c r="E20" s="12"/>
      <c r="F20" s="12"/>
      <c r="G20" s="11"/>
    </row>
    <row r="21" spans="2:7" x14ac:dyDescent="0.25">
      <c r="B21" s="13" t="s">
        <v>22</v>
      </c>
      <c r="C21" s="12"/>
      <c r="D21" s="12"/>
      <c r="E21" s="12"/>
      <c r="F21" s="12"/>
      <c r="G21" s="11">
        <f>+G9</f>
        <v>243000</v>
      </c>
    </row>
    <row r="22" spans="2:7" x14ac:dyDescent="0.25">
      <c r="B22" s="10" t="s">
        <v>21</v>
      </c>
      <c r="C22" s="9"/>
      <c r="D22" s="9"/>
      <c r="E22" s="9"/>
      <c r="F22" s="9"/>
      <c r="G22" s="8">
        <f>G18+G19+G20-G21</f>
        <v>92593.419999999984</v>
      </c>
    </row>
  </sheetData>
  <mergeCells count="5">
    <mergeCell ref="A5:H5"/>
    <mergeCell ref="G6:H6"/>
    <mergeCell ref="C7:D7"/>
    <mergeCell ref="C8:D8"/>
    <mergeCell ref="C9:D9"/>
  </mergeCells>
  <printOptions horizontalCentered="1"/>
  <pageMargins left="0.31496062992125984" right="0.11811023622047245" top="0.35433070866141736" bottom="0.15748031496062992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Молодцова15 1</vt:lpstr>
      <vt:lpstr>Молодцова 15 1</vt:lpstr>
      <vt:lpstr>Молодцова 15 1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2022-03-02T11:20:47Z</dcterms:created>
  <dcterms:modified xsi:type="dcterms:W3CDTF">2022-03-19T18:25:09Z</dcterms:modified>
</cp:coreProperties>
</file>