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3AA57268-1E29-472C-9B79-BECC6004DBFC}" xr6:coauthVersionLast="47" xr6:coauthVersionMax="47" xr10:uidLastSave="{00000000-0000-0000-0000-000000000000}"/>
  <bookViews>
    <workbookView xWindow="-120" yWindow="-120" windowWidth="20730" windowHeight="11310" xr2:uid="{23E4497C-D6FD-4CCA-824F-CE96B2DEBE8C}"/>
  </bookViews>
  <sheets>
    <sheet name="Молодцова7" sheetId="2" r:id="rId1"/>
    <sheet name="Молодцова 7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H25" i="2" s="1"/>
  <c r="F25" i="2"/>
  <c r="K25" i="2"/>
  <c r="F26" i="2"/>
  <c r="H26" i="2"/>
  <c r="K26" i="2"/>
  <c r="F27" i="2"/>
  <c r="H27" i="2" s="1"/>
  <c r="K27" i="2"/>
  <c r="F28" i="2"/>
  <c r="H28" i="2"/>
  <c r="K28" i="2"/>
  <c r="D29" i="2"/>
  <c r="E29" i="2"/>
  <c r="F29" i="2"/>
  <c r="H29" i="2" s="1"/>
  <c r="G29" i="2"/>
  <c r="K29" i="2"/>
  <c r="D30" i="2"/>
  <c r="E30" i="2"/>
  <c r="G30" i="2"/>
  <c r="D33" i="2"/>
  <c r="F33" i="2"/>
  <c r="F43" i="2" s="1"/>
  <c r="G33" i="2"/>
  <c r="H33" i="2"/>
  <c r="H52" i="2" s="1"/>
  <c r="J33" i="2"/>
  <c r="H34" i="2"/>
  <c r="H35" i="2"/>
  <c r="H36" i="2"/>
  <c r="D37" i="2"/>
  <c r="D43" i="2" s="1"/>
  <c r="F37" i="2"/>
  <c r="H37" i="2"/>
  <c r="J37" i="2"/>
  <c r="K37" i="2"/>
  <c r="H38" i="2"/>
  <c r="D39" i="2"/>
  <c r="H39" i="2" s="1"/>
  <c r="F39" i="2"/>
  <c r="F40" i="2"/>
  <c r="H40" i="2"/>
  <c r="J40" i="2"/>
  <c r="K40" i="2"/>
  <c r="D41" i="2"/>
  <c r="E41" i="2"/>
  <c r="G41" i="2" s="1"/>
  <c r="G43" i="2" s="1"/>
  <c r="G54" i="2" s="1"/>
  <c r="F41" i="2"/>
  <c r="D42" i="2"/>
  <c r="H42" i="2" s="1"/>
  <c r="F42" i="2"/>
  <c r="E43" i="2"/>
  <c r="E54" i="2" s="1"/>
  <c r="D52" i="2"/>
  <c r="E52" i="2"/>
  <c r="G52" i="2"/>
  <c r="H53" i="2"/>
  <c r="I17" i="1"/>
  <c r="D58" i="2" l="1"/>
  <c r="H30" i="2"/>
  <c r="F52" i="2"/>
  <c r="H43" i="2"/>
  <c r="H41" i="2"/>
  <c r="K33" i="2"/>
  <c r="F30" i="2"/>
  <c r="H48" i="2" l="1"/>
</calcChain>
</file>

<file path=xl/sharedStrings.xml><?xml version="1.0" encoding="utf-8"?>
<sst xmlns="http://schemas.openxmlformats.org/spreadsheetml/2006/main" count="73" uniqueCount="66">
  <si>
    <t>Ремонт кровли - 323.95 т.р.</t>
  </si>
  <si>
    <t>Аварийное обслуживание - 2.66 т.р.</t>
  </si>
  <si>
    <t>Производство работ по неисправности в системе освещения общедомовых помещений - 1.13 т.р.</t>
  </si>
  <si>
    <t>Расходный материал - 0.59 т.р.</t>
  </si>
  <si>
    <t>Ремонт тепловых пунктов и систем теплопотребления. Установка иммитаторов в ИТП - 18.94 т.р.</t>
  </si>
  <si>
    <t>Восстановление водоотводящих устройств (работы на чердаке, в подвале) - 0.89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</si>
  <si>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348.16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</si>
  <si>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</si>
  <si>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</si>
  <si>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</si>
  <si>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</si>
  <si>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</si>
  <si>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</si>
  <si>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</si>
  <si>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</si>
  <si>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</si>
  <si>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</si>
  <si>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7 по ул. Молодцова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</si>
  <si>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</si>
  <si>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</si>
  <si>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</si>
  <si>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</si>
  <si>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</si>
  <si>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</si>
  <si>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Размещение рекламы</t>
  </si>
  <si>
    <t>ООО "Икс-Трим", ООО "СкайНэт", АО "СеверенТелеком",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</si>
  <si>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</si>
  <si>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</si>
  <si>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</si>
  <si>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</si>
  <si>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</si>
  <si>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</si>
  <si>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</si>
  <si>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</si>
  <si>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</si>
  <si>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</si>
  <si>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</si>
  <si>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</si>
  <si>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</si>
  <si>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</si>
  <si>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</si>
  <si>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</si>
  <si>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</si>
  <si>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</si>
  <si>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Н/2011-109 от 01.11.2011г.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</si>
  <si>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</si>
  <si>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</si>
  <si>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</si>
  <si>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</si>
  <si>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</si>
  <si>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</si>
  <si>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</si>
  <si>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</si>
  <si>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</si>
  <si>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</si>
  <si>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</si>
  <si>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</si>
  <si>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</si>
  <si>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</si>
  <si>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</si>
  <si>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</si>
  <si>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</si>
  <si>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 по ул. Молодцова с 01.01.202г.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</si>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</sst>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0" fillId="2" borderId="0" xfId="0" applyFill="1"/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4" fillId="5" borderId="0" xfId="1" applyFill="1"/>
    <xf numFmtId="0" fontId="6" fillId="5" borderId="2" xfId="1" applyFont="1" applyFill="1" applyBorder="1" applyAlignment="1">
      <alignment horizontal="center" vertical="top" wrapText="1"/>
    </xf>
    <xf numFmtId="0" fontId="4" fillId="2" borderId="3" xfId="1" applyFill="1" applyBorder="1" applyAlignment="1">
      <alignment horizontal="center" vertical="top" wrapText="1"/>
    </xf>
    <xf numFmtId="0" fontId="4" fillId="2" borderId="4" xfId="1" applyFill="1" applyBorder="1" applyAlignment="1">
      <alignment horizontal="center" vertical="top" wrapText="1"/>
    </xf>
    <xf numFmtId="4" fontId="5" fillId="2" borderId="5" xfId="1" applyNumberFormat="1" applyFont="1" applyFill="1" applyBorder="1" applyAlignment="1">
      <alignment horizontal="center" vertical="top" wrapText="1"/>
    </xf>
    <xf numFmtId="0" fontId="10" fillId="5" borderId="6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top"/>
    </xf>
    <xf numFmtId="0" fontId="4" fillId="5" borderId="2" xfId="1" applyFill="1" applyBorder="1" applyAlignment="1">
      <alignment horizontal="center" vertical="top" wrapText="1"/>
    </xf>
    <xf numFmtId="0" fontId="4" fillId="5" borderId="7" xfId="1" applyFill="1" applyBorder="1" applyAlignment="1">
      <alignment horizontal="center" vertical="top" wrapText="1"/>
    </xf>
    <xf numFmtId="4" fontId="5" fillId="5" borderId="8" xfId="1" applyNumberFormat="1" applyFont="1" applyFill="1" applyBorder="1" applyAlignment="1">
      <alignment horizontal="center" vertical="top" wrapText="1"/>
    </xf>
    <xf numFmtId="0" fontId="10" fillId="5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4" fontId="10" fillId="0" borderId="11" xfId="1" applyNumberFormat="1" applyFont="1" applyBorder="1" applyAlignment="1">
      <alignment vertical="top" wrapText="1"/>
    </xf>
    <xf numFmtId="0" fontId="10" fillId="0" borderId="12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4" fontId="11" fillId="0" borderId="3" xfId="1" applyNumberFormat="1" applyFont="1" applyBorder="1" applyAlignment="1">
      <alignment vertical="top" wrapText="1"/>
    </xf>
    <xf numFmtId="4" fontId="5" fillId="0" borderId="11" xfId="1" applyNumberFormat="1" applyFont="1" applyBorder="1" applyAlignment="1">
      <alignment vertical="top" wrapText="1"/>
    </xf>
    <xf numFmtId="2" fontId="5" fillId="0" borderId="11" xfId="1" applyNumberFormat="1" applyFont="1" applyBorder="1" applyAlignment="1">
      <alignment horizontal="right" vertical="top" wrapText="1"/>
    </xf>
    <xf numFmtId="0" fontId="10" fillId="6" borderId="12" xfId="1" applyFont="1" applyFill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4" fontId="5" fillId="2" borderId="11" xfId="1" applyNumberFormat="1" applyFont="1" applyFill="1" applyBorder="1" applyAlignment="1">
      <alignment horizontal="right" vertical="top" wrapText="1"/>
    </xf>
    <xf numFmtId="0" fontId="13" fillId="6" borderId="12" xfId="1" applyFont="1" applyFill="1" applyBorder="1" applyAlignment="1">
      <alignment horizontal="center" vertical="top" wrapText="1"/>
    </xf>
    <xf numFmtId="4" fontId="5" fillId="0" borderId="11" xfId="1" applyNumberFormat="1" applyFont="1" applyBorder="1" applyAlignment="1">
      <alignment horizontal="right" vertical="top" wrapText="1"/>
    </xf>
    <xf numFmtId="0" fontId="13" fillId="0" borderId="12" xfId="1" applyFont="1" applyBorder="1" applyAlignment="1">
      <alignment horizontal="center" vertical="top" wrapText="1"/>
    </xf>
    <xf numFmtId="4" fontId="11" fillId="0" borderId="11" xfId="1" applyNumberFormat="1" applyFont="1" applyBorder="1" applyAlignment="1">
      <alignment vertical="top" wrapText="1"/>
    </xf>
    <xf numFmtId="4" fontId="6" fillId="0" borderId="11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top" wrapText="1"/>
    </xf>
    <xf numFmtId="0" fontId="13" fillId="6" borderId="14" xfId="1" applyFont="1" applyFill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2" fontId="4" fillId="0" borderId="0" xfId="1" applyNumberFormat="1"/>
    <xf numFmtId="0" fontId="5" fillId="0" borderId="13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13" fillId="0" borderId="14" xfId="1" applyFont="1" applyBorder="1" applyAlignment="1">
      <alignment horizontal="center" vertical="top" wrapText="1"/>
    </xf>
    <xf numFmtId="0" fontId="16" fillId="0" borderId="17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3" xfId="1" applyFont="1" applyBorder="1"/>
    <xf numFmtId="0" fontId="18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9F72AB33-BD1D-481F-80D4-45360825C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09AA-B0CE-4680-93D3-AA6CDAE320A4}">
  <dimension ref="A1:N58"/>
  <sheetViews>
    <sheetView tabSelected="1" topLeftCell="C29" zoomScaleNormal="100" workbookViewId="0">
      <selection activeCell="A56" sqref="A56:IV58"/>
    </sheetView>
  </sheetViews>
  <sheetFormatPr defaultRowHeight="12.75" x14ac:dyDescent="0.2"/>
  <cols>
    <col min="1" max="1" width="3.42578125" style="10" hidden="1" customWidth="1"/>
    <col min="2" max="2" width="9.140625" style="10" hidden="1" customWidth="1"/>
    <col min="3" max="3" width="27.28515625" style="11" customWidth="1"/>
    <col min="4" max="4" width="13.28515625" style="11" customWidth="1"/>
    <col min="5" max="5" width="11.85546875" style="11" customWidth="1"/>
    <col min="6" max="6" width="13.28515625" style="11" customWidth="1"/>
    <col min="7" max="7" width="11.85546875" style="11" customWidth="1"/>
    <col min="8" max="8" width="13.42578125" style="11" customWidth="1"/>
    <col min="9" max="9" width="25.85546875" style="11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 x14ac:dyDescent="0.2">
      <c r="C1" s="67"/>
      <c r="D1" s="67"/>
      <c r="E1" s="67"/>
      <c r="F1" s="67"/>
      <c r="G1" s="67"/>
      <c r="H1" s="67"/>
      <c r="I1" s="67"/>
    </row>
    <row r="2" spans="3:9" ht="13.5" hidden="1" customHeight="1" thickBot="1" x14ac:dyDescent="0.25">
      <c r="C2" s="67"/>
      <c r="D2" s="67"/>
      <c r="E2" s="67" t="s">
        <v>65</v>
      </c>
      <c r="F2" s="67"/>
      <c r="G2" s="67"/>
      <c r="H2" s="67"/>
      <c r="I2" s="67"/>
    </row>
    <row r="3" spans="3:9" ht="13.5" hidden="1" customHeight="1" thickBot="1" x14ac:dyDescent="0.25">
      <c r="C3" s="72"/>
      <c r="D3" s="71"/>
      <c r="E3" s="70"/>
      <c r="F3" s="70"/>
      <c r="G3" s="70"/>
      <c r="H3" s="70"/>
      <c r="I3" s="69"/>
    </row>
    <row r="4" spans="3:9" ht="12.75" hidden="1" customHeight="1" x14ac:dyDescent="0.2">
      <c r="C4" s="68"/>
      <c r="D4" s="68"/>
      <c r="E4" s="67"/>
      <c r="F4" s="67"/>
      <c r="G4" s="67"/>
      <c r="H4" s="67"/>
      <c r="I4" s="67"/>
    </row>
    <row r="5" spans="3:9" ht="12.75" customHeight="1" x14ac:dyDescent="0.2">
      <c r="C5" s="68"/>
      <c r="D5" s="68"/>
      <c r="E5" s="67"/>
      <c r="F5" s="67"/>
      <c r="G5" s="67"/>
      <c r="H5" s="67"/>
      <c r="I5" s="67"/>
    </row>
    <row r="6" spans="3:9" ht="12.75" customHeight="1" x14ac:dyDescent="0.2">
      <c r="C6" s="68"/>
      <c r="D6" s="68"/>
      <c r="E6" s="67"/>
      <c r="F6" s="67"/>
      <c r="G6" s="67"/>
      <c r="H6" s="67"/>
      <c r="I6" s="67"/>
    </row>
    <row r="7" spans="3:9" ht="12.75" customHeight="1" x14ac:dyDescent="0.2">
      <c r="C7" s="68"/>
      <c r="D7" s="68"/>
      <c r="E7" s="67"/>
      <c r="F7" s="67"/>
      <c r="G7" s="67"/>
      <c r="H7" s="67"/>
      <c r="I7" s="67"/>
    </row>
    <row r="8" spans="3:9" ht="12.75" customHeight="1" x14ac:dyDescent="0.2">
      <c r="C8" s="68"/>
      <c r="D8" s="68"/>
      <c r="E8" s="67"/>
      <c r="F8" s="67"/>
      <c r="G8" s="67"/>
      <c r="H8" s="67"/>
      <c r="I8" s="67"/>
    </row>
    <row r="9" spans="3:9" ht="12.75" customHeight="1" x14ac:dyDescent="0.2">
      <c r="C9" s="68"/>
      <c r="D9" s="68"/>
      <c r="E9" s="67"/>
      <c r="F9" s="67"/>
      <c r="G9" s="67"/>
      <c r="H9" s="67"/>
      <c r="I9" s="67"/>
    </row>
    <row r="10" spans="3:9" ht="12.75" customHeight="1" x14ac:dyDescent="0.2">
      <c r="C10" s="68"/>
      <c r="D10" s="68"/>
      <c r="E10" s="67"/>
      <c r="F10" s="67"/>
      <c r="G10" s="67"/>
      <c r="H10" s="67"/>
      <c r="I10" s="67"/>
    </row>
    <row r="11" spans="3:9" ht="12.75" customHeight="1" x14ac:dyDescent="0.2">
      <c r="C11" s="68"/>
      <c r="D11" s="68"/>
      <c r="E11" s="67"/>
      <c r="F11" s="67"/>
      <c r="G11" s="67"/>
      <c r="H11" s="67"/>
      <c r="I11" s="67"/>
    </row>
    <row r="12" spans="3:9" ht="12.75" customHeight="1" x14ac:dyDescent="0.2">
      <c r="C12" s="68"/>
      <c r="D12" s="68"/>
      <c r="E12" s="67"/>
      <c r="F12" s="67"/>
      <c r="G12" s="67"/>
      <c r="H12" s="67"/>
      <c r="I12" s="67"/>
    </row>
    <row r="13" spans="3:9" ht="12.75" customHeight="1" x14ac:dyDescent="0.2">
      <c r="C13" s="68"/>
      <c r="D13" s="68"/>
      <c r="E13" s="67"/>
      <c r="F13" s="67"/>
      <c r="G13" s="67"/>
      <c r="H13" s="67"/>
      <c r="I13" s="67"/>
    </row>
    <row r="14" spans="3:9" ht="12.75" customHeight="1" x14ac:dyDescent="0.2">
      <c r="C14" s="68"/>
      <c r="D14" s="68"/>
      <c r="E14" s="67"/>
      <c r="F14" s="67"/>
      <c r="G14" s="67"/>
      <c r="H14" s="67"/>
      <c r="I14" s="67"/>
    </row>
    <row r="15" spans="3:9" ht="12.75" customHeight="1" x14ac:dyDescent="0.2">
      <c r="C15" s="68"/>
      <c r="D15" s="68"/>
      <c r="E15" s="67"/>
      <c r="F15" s="67"/>
      <c r="G15" s="67"/>
      <c r="H15" s="67"/>
      <c r="I15" s="67"/>
    </row>
    <row r="16" spans="3:9" ht="12.75" customHeight="1" x14ac:dyDescent="0.2">
      <c r="C16" s="68"/>
      <c r="D16" s="68"/>
      <c r="E16" s="67"/>
      <c r="F16" s="67"/>
      <c r="G16" s="67"/>
      <c r="H16" s="67"/>
      <c r="I16" s="67"/>
    </row>
    <row r="17" spans="3:14" ht="12.75" customHeight="1" x14ac:dyDescent="0.2">
      <c r="C17" s="68"/>
      <c r="D17" s="68"/>
      <c r="E17" s="67"/>
      <c r="F17" s="67"/>
      <c r="G17" s="67"/>
      <c r="H17" s="67"/>
      <c r="I17" s="67"/>
    </row>
    <row r="18" spans="3:14" ht="12.75" customHeight="1" x14ac:dyDescent="0.2">
      <c r="C18" s="68"/>
      <c r="D18" s="68"/>
      <c r="E18" s="67"/>
      <c r="F18" s="67"/>
      <c r="G18" s="67"/>
      <c r="H18" s="67"/>
      <c r="I18" s="67"/>
    </row>
    <row r="19" spans="3:14" ht="14.25" x14ac:dyDescent="0.2">
      <c r="C19" s="66" t="s">
        <v>64</v>
      </c>
      <c r="D19" s="66"/>
      <c r="E19" s="66"/>
      <c r="F19" s="66"/>
      <c r="G19" s="66"/>
      <c r="H19" s="66"/>
      <c r="I19" s="66"/>
    </row>
    <row r="20" spans="3:14" x14ac:dyDescent="0.2">
      <c r="C20" s="65" t="s">
        <v>63</v>
      </c>
      <c r="D20" s="65"/>
      <c r="E20" s="65"/>
      <c r="F20" s="65"/>
      <c r="G20" s="65"/>
      <c r="H20" s="65"/>
      <c r="I20" s="65"/>
    </row>
    <row r="21" spans="3:14" x14ac:dyDescent="0.2">
      <c r="C21" s="65" t="s">
        <v>62</v>
      </c>
      <c r="D21" s="65"/>
      <c r="E21" s="65"/>
      <c r="F21" s="65"/>
      <c r="G21" s="65"/>
      <c r="H21" s="65"/>
      <c r="I21" s="65"/>
    </row>
    <row r="22" spans="3:14" ht="6" customHeight="1" thickBot="1" x14ac:dyDescent="0.25">
      <c r="C22" s="64"/>
      <c r="D22" s="64"/>
      <c r="E22" s="64"/>
      <c r="F22" s="64"/>
      <c r="G22" s="64"/>
      <c r="H22" s="64"/>
      <c r="I22" s="64"/>
    </row>
    <row r="23" spans="3:14" ht="53.25" customHeight="1" thickBot="1" x14ac:dyDescent="0.25">
      <c r="C23" s="63" t="s">
        <v>52</v>
      </c>
      <c r="D23" s="54" t="s">
        <v>51</v>
      </c>
      <c r="E23" s="53" t="s">
        <v>50</v>
      </c>
      <c r="F23" s="53" t="s">
        <v>49</v>
      </c>
      <c r="G23" s="53" t="s">
        <v>48</v>
      </c>
      <c r="H23" s="53" t="s">
        <v>47</v>
      </c>
      <c r="I23" s="54" t="s">
        <v>61</v>
      </c>
    </row>
    <row r="24" spans="3:14" ht="13.5" customHeight="1" thickBot="1" x14ac:dyDescent="0.25">
      <c r="C24" s="62" t="s">
        <v>60</v>
      </c>
      <c r="D24" s="61"/>
      <c r="E24" s="61"/>
      <c r="F24" s="61"/>
      <c r="G24" s="61"/>
      <c r="H24" s="61"/>
      <c r="I24" s="60"/>
    </row>
    <row r="25" spans="3:14" ht="13.5" customHeight="1" thickBot="1" x14ac:dyDescent="0.25">
      <c r="C25" s="39" t="s">
        <v>59</v>
      </c>
      <c r="D25" s="43">
        <f>106491.01-143.14</f>
        <v>106347.87</v>
      </c>
      <c r="E25" s="45"/>
      <c r="F25" s="45">
        <f>15512.55-143.14</f>
        <v>15369.41</v>
      </c>
      <c r="G25" s="45"/>
      <c r="H25" s="45">
        <f>+D25+E25-F25</f>
        <v>90978.459999999992</v>
      </c>
      <c r="I25" s="59" t="s">
        <v>58</v>
      </c>
      <c r="K25" s="58">
        <f>21347.48+14890.07+5829.15+189716.09</f>
        <v>231782.79</v>
      </c>
    </row>
    <row r="26" spans="3:14" ht="13.5" customHeight="1" thickBot="1" x14ac:dyDescent="0.25">
      <c r="C26" s="34" t="s">
        <v>57</v>
      </c>
      <c r="D26" s="43">
        <v>41526.559999999918</v>
      </c>
      <c r="E26" s="37"/>
      <c r="F26" s="37">
        <f>2448.82+1295.37+3363.01</f>
        <v>7107.2000000000007</v>
      </c>
      <c r="G26" s="45"/>
      <c r="H26" s="45">
        <f>+D26+E26-F26</f>
        <v>34419.359999999913</v>
      </c>
      <c r="I26" s="57"/>
      <c r="K26" s="58">
        <f>1266.26+8386.46+4333.07+83394.76-442.15</f>
        <v>96938.4</v>
      </c>
    </row>
    <row r="27" spans="3:14" ht="13.5" customHeight="1" thickBot="1" x14ac:dyDescent="0.25">
      <c r="C27" s="34" t="s">
        <v>56</v>
      </c>
      <c r="D27" s="43">
        <v>30720.870000000134</v>
      </c>
      <c r="E27" s="37"/>
      <c r="F27" s="37">
        <f>4316.62+3.37</f>
        <v>4319.99</v>
      </c>
      <c r="G27" s="45"/>
      <c r="H27" s="45">
        <f>+D27+E27-F27</f>
        <v>26400.880000000136</v>
      </c>
      <c r="I27" s="57"/>
      <c r="K27" s="10">
        <f>10831.25+49479.16-187.9+979.01</f>
        <v>61101.520000000004</v>
      </c>
    </row>
    <row r="28" spans="3:14" ht="13.5" customHeight="1" thickBot="1" x14ac:dyDescent="0.25">
      <c r="C28" s="34" t="s">
        <v>55</v>
      </c>
      <c r="D28" s="43">
        <v>17354.209999999948</v>
      </c>
      <c r="E28" s="37"/>
      <c r="F28" s="37">
        <f>2814.66+14.4</f>
        <v>2829.06</v>
      </c>
      <c r="G28" s="45"/>
      <c r="H28" s="45">
        <f>+D28+E28-F28</f>
        <v>14525.149999999949</v>
      </c>
      <c r="I28" s="57"/>
      <c r="K28" s="10">
        <f>3778.17+17754.66-65.95+1219+12121.58-61.05+151.52</f>
        <v>34897.929999999993</v>
      </c>
    </row>
    <row r="29" spans="3:14" ht="13.5" customHeight="1" thickBot="1" x14ac:dyDescent="0.25">
      <c r="C29" s="39" t="s">
        <v>54</v>
      </c>
      <c r="D29" s="41">
        <f>9970.78000000001-2.2-3.1-1.71</f>
        <v>9963.7700000000095</v>
      </c>
      <c r="E29" s="37">
        <f>10902.65+16252.83+8983.62</f>
        <v>36139.1</v>
      </c>
      <c r="F29" s="37">
        <f>18131.64+9183.44+1.43+11133.61-66.38</f>
        <v>38383.740000000005</v>
      </c>
      <c r="G29" s="45">
        <f>+E29</f>
        <v>36139.1</v>
      </c>
      <c r="H29" s="45">
        <f>+D29+E29-F29</f>
        <v>7719.1300000000047</v>
      </c>
      <c r="I29" s="56"/>
      <c r="K29" s="10">
        <f>522.22+2938.36+1073.01+59.49+74.02+7.61</f>
        <v>4674.71</v>
      </c>
      <c r="N29" s="47"/>
    </row>
    <row r="30" spans="3:14" ht="13.5" customHeight="1" thickBot="1" x14ac:dyDescent="0.25">
      <c r="C30" s="34" t="s">
        <v>29</v>
      </c>
      <c r="D30" s="33">
        <f>SUM(D25:D29)</f>
        <v>205913.28000000003</v>
      </c>
      <c r="E30" s="33">
        <f>SUM(E25:E29)</f>
        <v>36139.1</v>
      </c>
      <c r="F30" s="33">
        <f>SUM(F25:F29)</f>
        <v>68009.400000000009</v>
      </c>
      <c r="G30" s="33">
        <f>SUM(G25:G29)</f>
        <v>36139.1</v>
      </c>
      <c r="H30" s="33">
        <f>SUM(H25:H29)</f>
        <v>174042.97999999998</v>
      </c>
      <c r="I30" s="34"/>
    </row>
    <row r="31" spans="3:14" ht="13.5" customHeight="1" thickBot="1" x14ac:dyDescent="0.25">
      <c r="C31" s="55" t="s">
        <v>53</v>
      </c>
      <c r="D31" s="55"/>
      <c r="E31" s="55"/>
      <c r="F31" s="55"/>
      <c r="G31" s="55"/>
      <c r="H31" s="55"/>
      <c r="I31" s="55"/>
    </row>
    <row r="32" spans="3:14" ht="55.5" customHeight="1" thickBot="1" x14ac:dyDescent="0.25">
      <c r="C32" s="44" t="s">
        <v>52</v>
      </c>
      <c r="D32" s="54" t="s">
        <v>51</v>
      </c>
      <c r="E32" s="53" t="s">
        <v>50</v>
      </c>
      <c r="F32" s="53" t="s">
        <v>49</v>
      </c>
      <c r="G32" s="53" t="s">
        <v>48</v>
      </c>
      <c r="H32" s="53" t="s">
        <v>47</v>
      </c>
      <c r="I32" s="52" t="s">
        <v>46</v>
      </c>
    </row>
    <row r="33" spans="3:11" ht="26.25" customHeight="1" thickBot="1" x14ac:dyDescent="0.25">
      <c r="C33" s="51" t="s">
        <v>45</v>
      </c>
      <c r="D33" s="50">
        <f>181215.74-239.04</f>
        <v>180976.69999999998</v>
      </c>
      <c r="E33" s="36">
        <v>711721.32</v>
      </c>
      <c r="F33" s="36">
        <f>723697.93-239.04</f>
        <v>723458.89</v>
      </c>
      <c r="G33" s="36">
        <f>+E33</f>
        <v>711721.32</v>
      </c>
      <c r="H33" s="36">
        <f>+D33+E33-F33</f>
        <v>169239.12999999989</v>
      </c>
      <c r="I33" s="49" t="s">
        <v>44</v>
      </c>
      <c r="J33" s="47">
        <f>105485.4-1680.51+62.89-21.72+19.1-6.59-D33</f>
        <v>-77118.129999999976</v>
      </c>
      <c r="K33" s="47">
        <f>120425.74+1716.3+466.76-H33</f>
        <v>-46630.329999999885</v>
      </c>
    </row>
    <row r="34" spans="3:11" ht="14.25" customHeight="1" thickBot="1" x14ac:dyDescent="0.25">
      <c r="C34" s="34" t="s">
        <v>43</v>
      </c>
      <c r="D34" s="43">
        <v>38043.23000000001</v>
      </c>
      <c r="E34" s="45">
        <v>150556.32</v>
      </c>
      <c r="F34" s="45">
        <v>153086.15</v>
      </c>
      <c r="G34" s="36">
        <v>348157.33</v>
      </c>
      <c r="H34" s="36">
        <f>+D34+E34-F34</f>
        <v>35513.400000000023</v>
      </c>
      <c r="I34" s="48"/>
      <c r="J34" s="47"/>
    </row>
    <row r="35" spans="3:11" ht="13.5" customHeight="1" thickBot="1" x14ac:dyDescent="0.25">
      <c r="C35" s="44" t="s">
        <v>42</v>
      </c>
      <c r="D35" s="46">
        <v>41.360000000019824</v>
      </c>
      <c r="E35" s="45"/>
      <c r="F35" s="45">
        <v>41.36</v>
      </c>
      <c r="G35" s="36"/>
      <c r="H35" s="36">
        <f>+D35+E35-F35</f>
        <v>1.9824142327706795E-11</v>
      </c>
      <c r="I35" s="40"/>
    </row>
    <row r="36" spans="3:11" ht="12.75" hidden="1" customHeight="1" thickBot="1" x14ac:dyDescent="0.25">
      <c r="C36" s="34" t="s">
        <v>41</v>
      </c>
      <c r="D36" s="43">
        <v>0</v>
      </c>
      <c r="E36" s="45"/>
      <c r="F36" s="45"/>
      <c r="G36" s="36"/>
      <c r="H36" s="36">
        <f>+D36+E36-F36</f>
        <v>0</v>
      </c>
      <c r="I36" s="40" t="s">
        <v>40</v>
      </c>
    </row>
    <row r="37" spans="3:11" ht="27" customHeight="1" thickBot="1" x14ac:dyDescent="0.25">
      <c r="C37" s="39" t="s">
        <v>39</v>
      </c>
      <c r="D37" s="43">
        <f>16806.19-24.33</f>
        <v>16781.859999999997</v>
      </c>
      <c r="E37" s="45"/>
      <c r="F37" s="45">
        <f>3432.54-24.33</f>
        <v>3408.21</v>
      </c>
      <c r="G37" s="36"/>
      <c r="H37" s="36">
        <f>+D37+E37-F37</f>
        <v>13373.649999999998</v>
      </c>
      <c r="I37" s="35" t="s">
        <v>38</v>
      </c>
      <c r="J37" s="10">
        <f>16848.52-378.01+6862.56</f>
        <v>23333.070000000003</v>
      </c>
      <c r="K37" s="10">
        <f>7247.04+5786.59+14340.51</f>
        <v>27374.14</v>
      </c>
    </row>
    <row r="38" spans="3:11" ht="30.75" customHeight="1" thickBot="1" x14ac:dyDescent="0.25">
      <c r="C38" s="34" t="s">
        <v>37</v>
      </c>
      <c r="D38" s="43">
        <v>2102.7799999999988</v>
      </c>
      <c r="E38" s="37">
        <v>8295.1200000000008</v>
      </c>
      <c r="F38" s="37">
        <v>8434.2800000000007</v>
      </c>
      <c r="G38" s="36">
        <v>8250</v>
      </c>
      <c r="H38" s="36">
        <f>+D38+E38-F38</f>
        <v>1963.619999999999</v>
      </c>
      <c r="I38" s="35" t="s">
        <v>36</v>
      </c>
    </row>
    <row r="39" spans="3:11" ht="13.5" customHeight="1" thickBot="1" x14ac:dyDescent="0.25">
      <c r="C39" s="42" t="s">
        <v>35</v>
      </c>
      <c r="D39" s="43">
        <f>14322.24-11.62</f>
        <v>14310.619999999999</v>
      </c>
      <c r="E39" s="37">
        <v>29309.94</v>
      </c>
      <c r="F39" s="37">
        <f>30912.9-11.62</f>
        <v>30901.280000000002</v>
      </c>
      <c r="G39" s="36"/>
      <c r="H39" s="36">
        <f>+D39+E39-F39</f>
        <v>12719.279999999995</v>
      </c>
      <c r="I39" s="40"/>
    </row>
    <row r="40" spans="3:11" ht="13.5" customHeight="1" thickBot="1" x14ac:dyDescent="0.25">
      <c r="C40" s="44" t="s">
        <v>34</v>
      </c>
      <c r="D40" s="43">
        <v>63.97999999998865</v>
      </c>
      <c r="E40" s="37"/>
      <c r="F40" s="37">
        <f>293.79-1056.68</f>
        <v>-762.8900000000001</v>
      </c>
      <c r="G40" s="36"/>
      <c r="H40" s="36">
        <f>+D40+E40-F40</f>
        <v>826.86999999998875</v>
      </c>
      <c r="I40" s="40"/>
      <c r="J40" s="10">
        <f>3130.52-174.8+1550.19-86.56</f>
        <v>4419.3499999999995</v>
      </c>
      <c r="K40" s="10">
        <f>11700.82+5800.66</f>
        <v>17501.48</v>
      </c>
    </row>
    <row r="41" spans="3:11" ht="13.5" customHeight="1" thickBot="1" x14ac:dyDescent="0.25">
      <c r="C41" s="42" t="s">
        <v>33</v>
      </c>
      <c r="D41" s="41">
        <f>5548.09-4.14-1.46</f>
        <v>5542.49</v>
      </c>
      <c r="E41" s="37">
        <f>17193.5+4811.56</f>
        <v>22005.06</v>
      </c>
      <c r="F41" s="37">
        <f>17933.44+5215.37-5.6</f>
        <v>23143.21</v>
      </c>
      <c r="G41" s="36">
        <f>+E41</f>
        <v>22005.06</v>
      </c>
      <c r="H41" s="36">
        <f>+D41+E41-F41</f>
        <v>4404.3400000000038</v>
      </c>
      <c r="I41" s="40" t="s">
        <v>32</v>
      </c>
    </row>
    <row r="42" spans="3:11" ht="13.5" customHeight="1" thickBot="1" x14ac:dyDescent="0.25">
      <c r="C42" s="39" t="s">
        <v>31</v>
      </c>
      <c r="D42" s="38">
        <f>10246.23-11</f>
        <v>10235.23</v>
      </c>
      <c r="E42" s="37">
        <v>40232.04</v>
      </c>
      <c r="F42" s="37">
        <f>40970.54-11</f>
        <v>40959.54</v>
      </c>
      <c r="G42" s="36">
        <v>62301.72</v>
      </c>
      <c r="H42" s="36">
        <f>+D42+E42-F42</f>
        <v>9507.7300000000032</v>
      </c>
      <c r="I42" s="35" t="s">
        <v>30</v>
      </c>
    </row>
    <row r="43" spans="3:11" ht="13.5" customHeight="1" thickBot="1" x14ac:dyDescent="0.25">
      <c r="C43" s="34" t="s">
        <v>29</v>
      </c>
      <c r="D43" s="33">
        <f>SUM(D33:D42)</f>
        <v>268098.24999999994</v>
      </c>
      <c r="E43" s="33">
        <f>SUM(E33:E42)</f>
        <v>962119.79999999993</v>
      </c>
      <c r="F43" s="33">
        <f>SUM(F33:F42)</f>
        <v>982670.03</v>
      </c>
      <c r="G43" s="33">
        <f>SUM(G33:G42)</f>
        <v>1152435.43</v>
      </c>
      <c r="H43" s="33">
        <f>SUM(H33:H42)</f>
        <v>247548.01999999993</v>
      </c>
      <c r="I43" s="32"/>
    </row>
    <row r="44" spans="3:11" ht="13.5" customHeight="1" thickBot="1" x14ac:dyDescent="0.25">
      <c r="C44" s="31" t="s">
        <v>28</v>
      </c>
      <c r="D44" s="31"/>
      <c r="E44" s="31"/>
      <c r="F44" s="31"/>
      <c r="G44" s="31"/>
      <c r="H44" s="31"/>
      <c r="I44" s="31"/>
    </row>
    <row r="45" spans="3:11" ht="42.75" customHeight="1" thickBot="1" x14ac:dyDescent="0.25">
      <c r="C45" s="30" t="s">
        <v>27</v>
      </c>
      <c r="D45" s="29" t="s">
        <v>26</v>
      </c>
      <c r="E45" s="29"/>
      <c r="F45" s="29"/>
      <c r="G45" s="29"/>
      <c r="H45" s="29"/>
      <c r="I45" s="28" t="s">
        <v>25</v>
      </c>
    </row>
    <row r="46" spans="3:11" s="17" customFormat="1" ht="15" hidden="1" customHeight="1" thickBot="1" x14ac:dyDescent="0.25">
      <c r="C46" s="27" t="s">
        <v>24</v>
      </c>
      <c r="D46" s="26"/>
      <c r="E46" s="25"/>
      <c r="F46" s="25"/>
      <c r="G46" s="25"/>
      <c r="H46" s="24"/>
      <c r="I46" s="23"/>
    </row>
    <row r="47" spans="3:11" s="17" customFormat="1" ht="17.25" hidden="1" customHeight="1" thickBot="1" x14ac:dyDescent="0.25">
      <c r="C47" s="22"/>
      <c r="D47" s="21"/>
      <c r="E47" s="20"/>
      <c r="F47" s="20"/>
      <c r="G47" s="20"/>
      <c r="H47" s="19"/>
      <c r="I47" s="18"/>
    </row>
    <row r="48" spans="3:11" ht="18" customHeight="1" x14ac:dyDescent="0.3">
      <c r="C48" s="16" t="s">
        <v>23</v>
      </c>
      <c r="D48" s="16"/>
      <c r="E48" s="16"/>
      <c r="F48" s="16"/>
      <c r="G48" s="16"/>
      <c r="H48" s="15">
        <f>+H30+H43</f>
        <v>421590.99999999988</v>
      </c>
    </row>
    <row r="49" spans="3:8" ht="12" customHeight="1" x14ac:dyDescent="0.25">
      <c r="C49" s="14" t="s">
        <v>22</v>
      </c>
      <c r="D49" s="14"/>
    </row>
    <row r="50" spans="3:8" ht="12.75" hidden="1" customHeight="1" x14ac:dyDescent="0.2">
      <c r="C50" s="13" t="s">
        <v>21</v>
      </c>
    </row>
    <row r="51" spans="3:8" x14ac:dyDescent="0.2">
      <c r="C51" s="10"/>
      <c r="D51" s="10"/>
      <c r="E51" s="10"/>
      <c r="F51" s="10"/>
      <c r="G51" s="10"/>
      <c r="H51" s="10"/>
    </row>
    <row r="52" spans="3:8" hidden="1" x14ac:dyDescent="0.2">
      <c r="D52" s="12">
        <f>+D33+D34+D35+D38</f>
        <v>221164.07</v>
      </c>
      <c r="E52" s="12">
        <f>+E33+E34+E35+E38</f>
        <v>870572.75999999989</v>
      </c>
      <c r="F52" s="12">
        <f>+F33+F34+F35+F38</f>
        <v>885020.68</v>
      </c>
      <c r="G52" s="12">
        <f>+G33+G34+G35+G38</f>
        <v>1068128.6499999999</v>
      </c>
      <c r="H52" s="12">
        <f>+H33+H34+H35+H38</f>
        <v>206716.14999999994</v>
      </c>
    </row>
    <row r="53" spans="3:8" hidden="1" x14ac:dyDescent="0.2">
      <c r="D53" s="12"/>
      <c r="H53" s="12">
        <f>36921.4+9007.1+1837.74+2873.26+1570.33+33225.44+204.19+158503.81+17941.89+3691.95+1167.61</f>
        <v>266944.72000000003</v>
      </c>
    </row>
    <row r="54" spans="3:8" x14ac:dyDescent="0.2">
      <c r="C54" s="11" t="s">
        <v>20</v>
      </c>
      <c r="E54" s="12">
        <f>+E43+E30+31200</f>
        <v>1029458.8999999999</v>
      </c>
      <c r="F54" s="12"/>
      <c r="G54" s="12">
        <f>+G43+G30</f>
        <v>1188574.53</v>
      </c>
    </row>
    <row r="56" spans="3:8" hidden="1" x14ac:dyDescent="0.2">
      <c r="D56" s="11">
        <v>441.74</v>
      </c>
    </row>
    <row r="57" spans="3:8" hidden="1" x14ac:dyDescent="0.2">
      <c r="D57" s="11">
        <v>474453.27</v>
      </c>
    </row>
    <row r="58" spans="3:8" hidden="1" x14ac:dyDescent="0.2">
      <c r="D58" s="12">
        <f>+D57-D30-D43</f>
        <v>441.74000000004889</v>
      </c>
    </row>
  </sheetData>
  <mergeCells count="13">
    <mergeCell ref="I25:I29"/>
    <mergeCell ref="I33:I34"/>
    <mergeCell ref="C19:I19"/>
    <mergeCell ref="C20:I20"/>
    <mergeCell ref="C21:I21"/>
    <mergeCell ref="C22:I22"/>
    <mergeCell ref="C24:I24"/>
    <mergeCell ref="D47:H47"/>
    <mergeCell ref="C46:C47"/>
    <mergeCell ref="C31:I31"/>
    <mergeCell ref="D46:H46"/>
    <mergeCell ref="C44:I44"/>
    <mergeCell ref="D45:H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0E8E-5B30-4B81-8BE5-E714B32518E4}">
  <dimension ref="A9:I27"/>
  <sheetViews>
    <sheetView topLeftCell="A12" zoomScaleNormal="100" zoomScaleSheetLayoutView="120" workbookViewId="0">
      <selection activeCell="I25" sqref="I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9" spans="1:9" x14ac:dyDescent="0.25">
      <c r="I9" s="8">
        <v>347.91133000000002</v>
      </c>
    </row>
    <row r="13" spans="1:9" x14ac:dyDescent="0.25">
      <c r="A13" s="9" t="s">
        <v>19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 t="s">
        <v>18</v>
      </c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 t="s">
        <v>17</v>
      </c>
      <c r="B15" s="9"/>
      <c r="C15" s="9"/>
      <c r="D15" s="9"/>
      <c r="E15" s="9"/>
      <c r="F15" s="9"/>
      <c r="G15" s="9"/>
      <c r="H15" s="9"/>
      <c r="I15" s="9"/>
    </row>
    <row r="16" spans="1:9" ht="60" x14ac:dyDescent="0.25">
      <c r="A16" s="7" t="s">
        <v>16</v>
      </c>
      <c r="B16" s="7" t="s">
        <v>15</v>
      </c>
      <c r="C16" s="7" t="s">
        <v>14</v>
      </c>
      <c r="D16" s="7" t="s">
        <v>13</v>
      </c>
      <c r="E16" s="7" t="s">
        <v>12</v>
      </c>
      <c r="F16" s="7" t="s">
        <v>11</v>
      </c>
      <c r="G16" s="7" t="s">
        <v>10</v>
      </c>
      <c r="H16" s="7" t="s">
        <v>9</v>
      </c>
      <c r="I16" s="7" t="s">
        <v>8</v>
      </c>
    </row>
    <row r="17" spans="1:9" x14ac:dyDescent="0.25">
      <c r="A17" s="6" t="s">
        <v>7</v>
      </c>
      <c r="B17" s="5">
        <v>269.94</v>
      </c>
      <c r="C17" s="5"/>
      <c r="D17" s="5">
        <v>150.56</v>
      </c>
      <c r="E17" s="5">
        <v>153.09</v>
      </c>
      <c r="F17" s="5">
        <v>31.2</v>
      </c>
      <c r="G17" s="4">
        <v>348.16</v>
      </c>
      <c r="H17" s="3">
        <v>35.513399999999997</v>
      </c>
      <c r="I17" s="3">
        <f>B17+D17+F17-I9</f>
        <v>103.78866999999997</v>
      </c>
    </row>
    <row r="19" spans="1:9" x14ac:dyDescent="0.25">
      <c r="A19" t="s">
        <v>6</v>
      </c>
    </row>
    <row r="20" spans="1:9" x14ac:dyDescent="0.25">
      <c r="A20" s="2" t="s">
        <v>5</v>
      </c>
      <c r="B20" s="2"/>
      <c r="C20" s="2"/>
      <c r="D20" s="2"/>
      <c r="E20" s="2"/>
      <c r="F20" s="2"/>
    </row>
    <row r="21" spans="1:9" x14ac:dyDescent="0.25">
      <c r="A21" s="2" t="s">
        <v>4</v>
      </c>
      <c r="B21" s="2"/>
      <c r="C21" s="2"/>
      <c r="D21" s="2"/>
      <c r="E21" s="2"/>
      <c r="F21" s="2"/>
    </row>
    <row r="22" spans="1:9" x14ac:dyDescent="0.25">
      <c r="A22" s="2" t="s">
        <v>3</v>
      </c>
      <c r="B22" s="2"/>
      <c r="C22" s="2"/>
      <c r="D22" s="2"/>
      <c r="E22" s="2"/>
      <c r="F22" s="2"/>
    </row>
    <row r="23" spans="1:9" x14ac:dyDescent="0.25">
      <c r="A23" s="2" t="s">
        <v>2</v>
      </c>
      <c r="B23" s="2"/>
      <c r="C23" s="2"/>
      <c r="D23" s="2"/>
      <c r="E23" s="2"/>
      <c r="F23" s="2"/>
    </row>
    <row r="24" spans="1:9" x14ac:dyDescent="0.25">
      <c r="A24" s="2" t="s">
        <v>1</v>
      </c>
      <c r="B24" s="2"/>
      <c r="C24" s="2"/>
      <c r="D24" s="2"/>
      <c r="E24" s="2"/>
      <c r="F24" s="2"/>
    </row>
    <row r="25" spans="1:9" x14ac:dyDescent="0.25">
      <c r="A25" s="2" t="s">
        <v>0</v>
      </c>
      <c r="B25" s="2"/>
      <c r="C25" s="2"/>
      <c r="D25" s="2"/>
      <c r="E25" s="2"/>
      <c r="F25" s="2"/>
    </row>
    <row r="26" spans="1:9" x14ac:dyDescent="0.25">
      <c r="A26" s="2"/>
      <c r="B26" s="2"/>
      <c r="C26" s="2"/>
      <c r="D26" s="2"/>
      <c r="E26" s="2"/>
      <c r="F26" s="2"/>
    </row>
    <row r="27" spans="1:9" x14ac:dyDescent="0.25">
      <c r="G27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Молодцова7</vt:lpstr>
      <vt:lpstr>Молодцова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2022-03-02T11:17:59Z</dcterms:created>
  <dcterms:modified xsi:type="dcterms:W3CDTF">2022-03-19T18:18:44Z</dcterms:modified>
</cp:coreProperties>
</file>