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1CE98A97-ADDC-4992-8D19-FB7C9D9092E5}" xr6:coauthVersionLast="47" xr6:coauthVersionMax="47" xr10:uidLastSave="{00000000-0000-0000-0000-000000000000}"/>
  <bookViews>
    <workbookView xWindow="-120" yWindow="-120" windowWidth="20730" windowHeight="11310" xr2:uid="{F35D65D4-539B-4947-A0C9-1A28CFE6DF0B}"/>
  </bookViews>
  <sheets>
    <sheet name="Молодцова 9 (2)" sheetId="2" r:id="rId1"/>
    <sheet name="Молодцова 9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H26" i="2"/>
  <c r="K26" i="2"/>
  <c r="D27" i="2"/>
  <c r="H27" i="2" s="1"/>
  <c r="F27" i="2"/>
  <c r="K27" i="2"/>
  <c r="D28" i="2"/>
  <c r="H28" i="2" s="1"/>
  <c r="F28" i="2"/>
  <c r="K28" i="2"/>
  <c r="D29" i="2"/>
  <c r="H29" i="2" s="1"/>
  <c r="F29" i="2"/>
  <c r="K29" i="2"/>
  <c r="D30" i="2"/>
  <c r="H30" i="2" s="1"/>
  <c r="E30" i="2"/>
  <c r="F30" i="2"/>
  <c r="G30" i="2"/>
  <c r="G31" i="2" s="1"/>
  <c r="K30" i="2"/>
  <c r="E31" i="2"/>
  <c r="F31" i="2"/>
  <c r="D34" i="2"/>
  <c r="D53" i="2" s="1"/>
  <c r="E34" i="2"/>
  <c r="H34" i="2" s="1"/>
  <c r="F34" i="2"/>
  <c r="J34" i="2"/>
  <c r="D35" i="2"/>
  <c r="E35" i="2"/>
  <c r="H35" i="2"/>
  <c r="J35" i="2"/>
  <c r="H36" i="2"/>
  <c r="D37" i="2"/>
  <c r="H37" i="2" s="1"/>
  <c r="F37" i="2"/>
  <c r="F44" i="2" s="1"/>
  <c r="J37" i="2"/>
  <c r="D38" i="2"/>
  <c r="H38" i="2"/>
  <c r="J38" i="2"/>
  <c r="K38" i="2"/>
  <c r="D39" i="2"/>
  <c r="H39" i="2" s="1"/>
  <c r="F39" i="2"/>
  <c r="F53" i="2" s="1"/>
  <c r="J39" i="2"/>
  <c r="D40" i="2"/>
  <c r="H40" i="2"/>
  <c r="J40" i="2"/>
  <c r="F41" i="2"/>
  <c r="H41" i="2"/>
  <c r="J41" i="2"/>
  <c r="K41" i="2"/>
  <c r="D42" i="2"/>
  <c r="E42" i="2"/>
  <c r="G42" i="2" s="1"/>
  <c r="F42" i="2"/>
  <c r="D43" i="2"/>
  <c r="H43" i="2" s="1"/>
  <c r="F43" i="2"/>
  <c r="J43" i="2"/>
  <c r="D44" i="2"/>
  <c r="E44" i="2"/>
  <c r="H54" i="2"/>
  <c r="E56" i="2"/>
  <c r="I17" i="1"/>
  <c r="H31" i="2" l="1"/>
  <c r="K34" i="2"/>
  <c r="H53" i="2"/>
  <c r="E53" i="2"/>
  <c r="H42" i="2"/>
  <c r="H44" i="2" s="1"/>
  <c r="H55" i="2" s="1"/>
  <c r="G34" i="2"/>
  <c r="D31" i="2"/>
  <c r="D60" i="2" s="1"/>
  <c r="H49" i="2" l="1"/>
  <c r="G44" i="2"/>
  <c r="G56" i="2" s="1"/>
  <c r="G53" i="2"/>
</calcChain>
</file>

<file path=xl/sharedStrings.xml><?xml version="1.0" encoding="utf-8"?>
<sst xmlns="http://schemas.openxmlformats.org/spreadsheetml/2006/main" count="82" uniqueCount="74">
  <si>
    <t>Ремонт кровли - 359.84 т.р.</t>
  </si>
  <si>
    <t>Ремонт системы ЦО в лифт помещ. - 270.02 т.р.</t>
  </si>
  <si>
    <t>Аварийное обслуживание - 1.73т.р.</t>
  </si>
  <si>
    <t>Производство работ по неисправности в системе освещения общедомовых помещений - 1.62 т.р.</t>
  </si>
  <si>
    <t>Расходный материал - 1.99 т.р.</t>
  </si>
  <si>
    <t>замена замков в помещениях общего пользования - 3.50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</si>
  <si>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</si>
  <si>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- 0.14 т.р.</t>
  </si>
  <si>
    <t>Ремонт систем ГВС, ХВс, ЦО - 0.81 т.р.</t>
  </si>
  <si>
    <t>Восстановление водоотводящих устройств (работы на чердаке, в подвале) - 2.39 т.р.</t>
  </si>
  <si>
    <r>
      <rPr>
        <sz val="11"/>
        <color theme="1"/>
        <rFont val="Calibri"/>
        <family val="2"/>
        <charset val="204"/>
        <scheme val="minor"/>
      </rP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642.04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</si>
  <si>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</si>
  <si>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</si>
  <si>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</si>
  <si>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</si>
  <si>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</si>
  <si>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</si>
  <si>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</si>
  <si>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</si>
  <si>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</si>
  <si>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</si>
  <si>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9 по ул. Молодцова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</si>
  <si>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</si>
  <si>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</si>
  <si>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</si>
  <si>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</si>
  <si>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</si>
  <si>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</si>
  <si>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МАУ " Сертоловское КСЦ "Спектр</t>
  </si>
  <si>
    <t xml:space="preserve">Поступило от МАУ " Сертоловское КСЦ "Спектр" за управление и содержание общедомового имущества  7296,48 руб. </t>
  </si>
  <si>
    <t>МАУ "Сертоловское КСЦ "Спектр"</t>
  </si>
  <si>
    <t>ИП Примерова Е.Б.</t>
  </si>
  <si>
    <t xml:space="preserve">Поступило от  Примерова Е.Б.. за управление и содержание общедомового имущества  17107,87 руб. 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</si>
  <si>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</si>
  <si>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</si>
  <si>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</si>
  <si>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</si>
  <si>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</si>
  <si>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</si>
  <si>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</si>
  <si>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</si>
  <si>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</si>
  <si>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</si>
  <si>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</si>
  <si>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</si>
  <si>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</si>
  <si>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</si>
  <si>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</si>
  <si>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</si>
  <si>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</si>
  <si>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</si>
  <si>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</si>
  <si>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Н/2008-19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</si>
  <si>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</si>
  <si>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</si>
  <si>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</si>
  <si>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</si>
  <si>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</si>
  <si>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</si>
  <si>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</si>
  <si>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</si>
  <si>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</si>
  <si>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</si>
  <si>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</si>
  <si>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</si>
  <si>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</si>
  <si>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</si>
  <si>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</si>
  <si>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</si>
  <si>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</si>
  <si>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9  по ул. Молодцова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</si>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</sst>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2" borderId="0" xfId="0" applyFont="1" applyFill="1"/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2" xfId="1" applyFont="1" applyBorder="1" applyAlignment="1">
      <alignment horizontal="center" wrapText="1"/>
    </xf>
    <xf numFmtId="0" fontId="4" fillId="0" borderId="3" xfId="1" applyBorder="1" applyAlignment="1">
      <alignment horizontal="center" vertical="top" wrapText="1"/>
    </xf>
    <xf numFmtId="0" fontId="4" fillId="0" borderId="4" xfId="1" applyBorder="1" applyAlignment="1">
      <alignment horizontal="center" vertical="top" wrapText="1"/>
    </xf>
    <xf numFmtId="4" fontId="5" fillId="0" borderId="5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" fontId="10" fillId="0" borderId="7" xfId="1" applyNumberFormat="1" applyFont="1" applyBorder="1" applyAlignment="1">
      <alignment vertical="top" wrapText="1"/>
    </xf>
    <xf numFmtId="0" fontId="10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" fontId="11" fillId="0" borderId="3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vertical="top" wrapText="1"/>
    </xf>
    <xf numFmtId="0" fontId="5" fillId="0" borderId="7" xfId="1" applyFont="1" applyBorder="1" applyAlignment="1">
      <alignment horizontal="right" vertical="top" wrapText="1"/>
    </xf>
    <xf numFmtId="2" fontId="4" fillId="0" borderId="0" xfId="1" applyNumberFormat="1"/>
    <xf numFmtId="0" fontId="12" fillId="0" borderId="7" xfId="1" applyFont="1" applyBorder="1" applyAlignment="1">
      <alignment horizontal="center" vertical="top" wrapText="1"/>
    </xf>
    <xf numFmtId="4" fontId="5" fillId="0" borderId="7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4" fontId="11" fillId="0" borderId="7" xfId="1" applyNumberFormat="1" applyFont="1" applyBorder="1" applyAlignment="1">
      <alignment vertical="top" wrapText="1"/>
    </xf>
    <xf numFmtId="4" fontId="6" fillId="0" borderId="7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3" xfId="1" applyFont="1" applyBorder="1"/>
    <xf numFmtId="0" fontId="18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0B05EF90-4601-4B8B-B4FC-52A64D755C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59DC-9D18-4D5D-8C69-D9100B409897}">
  <dimension ref="A1:K61"/>
  <sheetViews>
    <sheetView tabSelected="1" topLeftCell="C36" zoomScaleNormal="100" zoomScaleSheetLayoutView="100" workbookViewId="0">
      <selection activeCell="I46" sqref="I46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9.140625" style="10" customWidth="1"/>
    <col min="4" max="4" width="13.1406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28515625" style="10" customWidth="1"/>
    <col min="9" max="9" width="24.28515625" style="10" customWidth="1"/>
    <col min="10" max="10" width="10.140625" style="9" hidden="1" customWidth="1"/>
    <col min="11" max="11" width="9.5703125" style="9" hidden="1" customWidth="1"/>
    <col min="12" max="16384" width="9.140625" style="9"/>
  </cols>
  <sheetData>
    <row r="1" spans="3:9" ht="12.75" hidden="1" customHeight="1" x14ac:dyDescent="0.2">
      <c r="C1" s="57"/>
      <c r="D1" s="57"/>
      <c r="E1" s="57"/>
      <c r="F1" s="57"/>
      <c r="G1" s="57"/>
      <c r="H1" s="57"/>
      <c r="I1" s="57"/>
    </row>
    <row r="2" spans="3:9" ht="13.5" hidden="1" customHeight="1" thickBot="1" x14ac:dyDescent="0.25">
      <c r="C2" s="57"/>
      <c r="D2" s="57"/>
      <c r="E2" s="57" t="s">
        <v>73</v>
      </c>
      <c r="F2" s="57"/>
      <c r="G2" s="57"/>
      <c r="H2" s="57"/>
      <c r="I2" s="57"/>
    </row>
    <row r="3" spans="3:9" ht="13.5" hidden="1" customHeight="1" thickBot="1" x14ac:dyDescent="0.25">
      <c r="C3" s="62"/>
      <c r="D3" s="61"/>
      <c r="E3" s="60"/>
      <c r="F3" s="60"/>
      <c r="G3" s="60"/>
      <c r="H3" s="60"/>
      <c r="I3" s="59"/>
    </row>
    <row r="4" spans="3:9" ht="12.75" hidden="1" customHeight="1" x14ac:dyDescent="0.2">
      <c r="C4" s="58"/>
      <c r="D4" s="58"/>
      <c r="E4" s="57"/>
      <c r="F4" s="57"/>
      <c r="G4" s="57"/>
      <c r="H4" s="57"/>
      <c r="I4" s="57"/>
    </row>
    <row r="5" spans="3:9" ht="12.75" customHeight="1" x14ac:dyDescent="0.2">
      <c r="C5" s="58"/>
      <c r="D5" s="58"/>
      <c r="E5" s="57"/>
      <c r="F5" s="57"/>
      <c r="G5" s="57"/>
      <c r="H5" s="57"/>
      <c r="I5" s="57"/>
    </row>
    <row r="6" spans="3:9" ht="12.75" customHeight="1" x14ac:dyDescent="0.2">
      <c r="C6" s="58"/>
      <c r="D6" s="58"/>
      <c r="E6" s="57"/>
      <c r="F6" s="57"/>
      <c r="G6" s="57"/>
      <c r="H6" s="57"/>
      <c r="I6" s="57"/>
    </row>
    <row r="7" spans="3:9" ht="12.75" customHeight="1" x14ac:dyDescent="0.2">
      <c r="C7" s="58"/>
      <c r="D7" s="58"/>
      <c r="E7" s="57"/>
      <c r="F7" s="57"/>
      <c r="G7" s="57"/>
      <c r="H7" s="57"/>
      <c r="I7" s="57"/>
    </row>
    <row r="8" spans="3:9" ht="12.75" customHeight="1" x14ac:dyDescent="0.2">
      <c r="C8" s="58"/>
      <c r="D8" s="58"/>
      <c r="E8" s="57"/>
      <c r="F8" s="57"/>
      <c r="G8" s="57"/>
      <c r="H8" s="57"/>
      <c r="I8" s="57"/>
    </row>
    <row r="9" spans="3:9" ht="12.75" customHeight="1" x14ac:dyDescent="0.2">
      <c r="C9" s="58"/>
      <c r="D9" s="58"/>
      <c r="E9" s="57"/>
      <c r="F9" s="57"/>
      <c r="G9" s="57"/>
      <c r="H9" s="57"/>
      <c r="I9" s="57"/>
    </row>
    <row r="10" spans="3:9" ht="12.75" customHeight="1" x14ac:dyDescent="0.2">
      <c r="C10" s="58"/>
      <c r="D10" s="58"/>
      <c r="E10" s="57"/>
      <c r="F10" s="57"/>
      <c r="G10" s="57"/>
      <c r="H10" s="57"/>
      <c r="I10" s="57"/>
    </row>
    <row r="11" spans="3:9" ht="12.75" customHeight="1" x14ac:dyDescent="0.2">
      <c r="C11" s="58"/>
      <c r="D11" s="58"/>
      <c r="E11" s="57"/>
      <c r="F11" s="57"/>
      <c r="G11" s="57"/>
      <c r="H11" s="57"/>
      <c r="I11" s="57"/>
    </row>
    <row r="12" spans="3:9" ht="12.75" customHeight="1" x14ac:dyDescent="0.2">
      <c r="C12" s="58"/>
      <c r="D12" s="58"/>
      <c r="E12" s="57"/>
      <c r="F12" s="57"/>
      <c r="G12" s="57"/>
      <c r="H12" s="57"/>
      <c r="I12" s="57"/>
    </row>
    <row r="13" spans="3:9" ht="12.75" customHeight="1" x14ac:dyDescent="0.2">
      <c r="C13" s="58"/>
      <c r="D13" s="58"/>
      <c r="E13" s="57"/>
      <c r="F13" s="57"/>
      <c r="G13" s="57"/>
      <c r="H13" s="57"/>
      <c r="I13" s="57"/>
    </row>
    <row r="14" spans="3:9" ht="12.75" customHeight="1" x14ac:dyDescent="0.2">
      <c r="C14" s="58"/>
      <c r="D14" s="58"/>
      <c r="E14" s="57"/>
      <c r="F14" s="57"/>
      <c r="G14" s="57"/>
      <c r="H14" s="57"/>
      <c r="I14" s="57"/>
    </row>
    <row r="15" spans="3:9" ht="12.75" customHeight="1" x14ac:dyDescent="0.2">
      <c r="C15" s="58"/>
      <c r="D15" s="58"/>
      <c r="E15" s="57"/>
      <c r="F15" s="57"/>
      <c r="G15" s="57"/>
      <c r="H15" s="57"/>
      <c r="I15" s="57"/>
    </row>
    <row r="16" spans="3:9" ht="12.75" customHeight="1" x14ac:dyDescent="0.2">
      <c r="C16" s="58"/>
      <c r="D16" s="58"/>
      <c r="E16" s="57"/>
      <c r="F16" s="57"/>
      <c r="G16" s="57"/>
      <c r="H16" s="57"/>
      <c r="I16" s="57"/>
    </row>
    <row r="17" spans="3:11" ht="12.75" customHeight="1" x14ac:dyDescent="0.2">
      <c r="C17" s="58"/>
      <c r="D17" s="58"/>
      <c r="E17" s="57"/>
      <c r="F17" s="57"/>
      <c r="G17" s="57"/>
      <c r="H17" s="57"/>
      <c r="I17" s="57"/>
    </row>
    <row r="18" spans="3:11" ht="12.75" customHeight="1" x14ac:dyDescent="0.2">
      <c r="C18" s="58"/>
      <c r="D18" s="58"/>
      <c r="E18" s="57"/>
      <c r="F18" s="57"/>
      <c r="G18" s="57"/>
      <c r="H18" s="57"/>
      <c r="I18" s="57"/>
    </row>
    <row r="19" spans="3:11" ht="12.75" customHeight="1" x14ac:dyDescent="0.2">
      <c r="C19" s="58"/>
      <c r="D19" s="58"/>
      <c r="E19" s="57"/>
      <c r="F19" s="57"/>
      <c r="G19" s="57"/>
      <c r="H19" s="57"/>
      <c r="I19" s="57"/>
    </row>
    <row r="20" spans="3:11" ht="14.25" x14ac:dyDescent="0.2">
      <c r="C20" s="56" t="s">
        <v>72</v>
      </c>
      <c r="D20" s="56"/>
      <c r="E20" s="56"/>
      <c r="F20" s="56"/>
      <c r="G20" s="56"/>
      <c r="H20" s="56"/>
      <c r="I20" s="56"/>
    </row>
    <row r="21" spans="3:11" x14ac:dyDescent="0.2">
      <c r="C21" s="55" t="s">
        <v>71</v>
      </c>
      <c r="D21" s="55"/>
      <c r="E21" s="55"/>
      <c r="F21" s="55"/>
      <c r="G21" s="55"/>
      <c r="H21" s="55"/>
      <c r="I21" s="55"/>
    </row>
    <row r="22" spans="3:11" x14ac:dyDescent="0.2">
      <c r="C22" s="55" t="s">
        <v>70</v>
      </c>
      <c r="D22" s="55"/>
      <c r="E22" s="55"/>
      <c r="F22" s="55"/>
      <c r="G22" s="55"/>
      <c r="H22" s="55"/>
      <c r="I22" s="55"/>
    </row>
    <row r="23" spans="3:11" ht="6" customHeight="1" thickBot="1" x14ac:dyDescent="0.25">
      <c r="C23" s="54"/>
      <c r="D23" s="54"/>
      <c r="E23" s="54"/>
      <c r="F23" s="54"/>
      <c r="G23" s="54"/>
      <c r="H23" s="54"/>
      <c r="I23" s="54"/>
    </row>
    <row r="24" spans="3:11" ht="48.75" customHeight="1" thickBot="1" x14ac:dyDescent="0.25">
      <c r="C24" s="43" t="s">
        <v>60</v>
      </c>
      <c r="D24" s="46" t="s">
        <v>59</v>
      </c>
      <c r="E24" s="45" t="s">
        <v>58</v>
      </c>
      <c r="F24" s="45" t="s">
        <v>57</v>
      </c>
      <c r="G24" s="45" t="s">
        <v>56</v>
      </c>
      <c r="H24" s="45" t="s">
        <v>55</v>
      </c>
      <c r="I24" s="46" t="s">
        <v>69</v>
      </c>
    </row>
    <row r="25" spans="3:11" ht="13.5" customHeight="1" thickBot="1" x14ac:dyDescent="0.25">
      <c r="C25" s="53" t="s">
        <v>68</v>
      </c>
      <c r="D25" s="52"/>
      <c r="E25" s="52"/>
      <c r="F25" s="52"/>
      <c r="G25" s="52"/>
      <c r="H25" s="52"/>
      <c r="I25" s="51"/>
    </row>
    <row r="26" spans="3:11" ht="13.5" customHeight="1" thickBot="1" x14ac:dyDescent="0.25">
      <c r="C26" s="28" t="s">
        <v>67</v>
      </c>
      <c r="D26" s="35">
        <f>161931.35-66691.55</f>
        <v>95239.8</v>
      </c>
      <c r="E26" s="37"/>
      <c r="F26" s="37">
        <v>48041.13</v>
      </c>
      <c r="G26" s="37"/>
      <c r="H26" s="37">
        <f>+D26+E26-F26</f>
        <v>47198.670000000006</v>
      </c>
      <c r="I26" s="50" t="s">
        <v>66</v>
      </c>
      <c r="K26" s="33">
        <f>465294.17-563.82+7720.98+19097.77+40170.11</f>
        <v>531719.21</v>
      </c>
    </row>
    <row r="27" spans="3:11" ht="13.5" customHeight="1" thickBot="1" x14ac:dyDescent="0.25">
      <c r="C27" s="28" t="s">
        <v>65</v>
      </c>
      <c r="D27" s="35">
        <f>143362.38-59373.09-3679.41-18433.28</f>
        <v>61876.600000000006</v>
      </c>
      <c r="E27" s="31"/>
      <c r="F27" s="31">
        <f>4384.83+17335.32+10480.19</f>
        <v>32200.340000000004</v>
      </c>
      <c r="G27" s="37"/>
      <c r="H27" s="37">
        <f>+D27+E27-F27</f>
        <v>29676.260000000002</v>
      </c>
      <c r="I27" s="49"/>
      <c r="K27" s="33">
        <f>270843.01-24152.74+20104.73+24197.79+767.62</f>
        <v>291760.40999999997</v>
      </c>
    </row>
    <row r="28" spans="3:11" ht="13.5" customHeight="1" thickBot="1" x14ac:dyDescent="0.25">
      <c r="C28" s="28" t="s">
        <v>64</v>
      </c>
      <c r="D28" s="35">
        <f>67124.49-37089.25</f>
        <v>30035.240000000005</v>
      </c>
      <c r="E28" s="31"/>
      <c r="F28" s="31">
        <f>16016.7+145.14</f>
        <v>16161.84</v>
      </c>
      <c r="G28" s="37"/>
      <c r="H28" s="37">
        <f>+D28+E28-F28</f>
        <v>13873.400000000005</v>
      </c>
      <c r="I28" s="49"/>
      <c r="K28" s="33">
        <f>449.99+112227.14-3922.64+31021.68</f>
        <v>139776.17000000001</v>
      </c>
    </row>
    <row r="29" spans="3:11" ht="13.5" customHeight="1" thickBot="1" x14ac:dyDescent="0.25">
      <c r="C29" s="28" t="s">
        <v>63</v>
      </c>
      <c r="D29" s="35">
        <f>50746.49-3210.57-23418.25</f>
        <v>24117.67</v>
      </c>
      <c r="E29" s="31"/>
      <c r="F29" s="31">
        <f>1179.12+0.7+12080.49+26.18</f>
        <v>13286.49</v>
      </c>
      <c r="G29" s="37"/>
      <c r="H29" s="37">
        <f>+D29+E29-F29</f>
        <v>10831.179999999998</v>
      </c>
      <c r="I29" s="49"/>
      <c r="K29" s="9">
        <f>97.22+42027.45-2919.12+3948.05+40068.91-1325.02+10932.1</f>
        <v>92829.590000000011</v>
      </c>
    </row>
    <row r="30" spans="3:11" ht="13.5" customHeight="1" thickBot="1" x14ac:dyDescent="0.25">
      <c r="C30" s="28" t="s">
        <v>62</v>
      </c>
      <c r="D30" s="35">
        <f>21597.52-4.23-701.88-335.45-554.43-41.19</f>
        <v>19960.34</v>
      </c>
      <c r="E30" s="31">
        <f>73131.2+11802.69+14041.23</f>
        <v>98975.12</v>
      </c>
      <c r="F30" s="31">
        <f>35514.17+15317.05+61.1+10.67-1164.01+72676.2+1767.46</f>
        <v>124182.64</v>
      </c>
      <c r="G30" s="37">
        <f>+E30</f>
        <v>98975.12</v>
      </c>
      <c r="H30" s="37">
        <f>+D30+E30-F30</f>
        <v>-5247.1800000000076</v>
      </c>
      <c r="I30" s="48"/>
      <c r="K30" s="9">
        <f>13.32-0.13+17.47-0.83+24.12+1386.7-4.12+427.49-297.33+1019.1-213.18</f>
        <v>2372.6100000000006</v>
      </c>
    </row>
    <row r="31" spans="3:11" ht="13.5" customHeight="1" thickBot="1" x14ac:dyDescent="0.25">
      <c r="C31" s="28" t="s">
        <v>37</v>
      </c>
      <c r="D31" s="27">
        <f>SUM(D26:D30)</f>
        <v>231229.65</v>
      </c>
      <c r="E31" s="27">
        <f>SUM(E26:E30)</f>
        <v>98975.12</v>
      </c>
      <c r="F31" s="27">
        <f>SUM(F26:F30)</f>
        <v>233872.44</v>
      </c>
      <c r="G31" s="27">
        <f>SUM(G26:G30)</f>
        <v>98975.12</v>
      </c>
      <c r="H31" s="27">
        <f>SUM(H26:H30)</f>
        <v>96332.33</v>
      </c>
      <c r="I31" s="28"/>
    </row>
    <row r="32" spans="3:11" ht="13.5" customHeight="1" thickBot="1" x14ac:dyDescent="0.25">
      <c r="C32" s="47" t="s">
        <v>61</v>
      </c>
      <c r="D32" s="47"/>
      <c r="E32" s="47"/>
      <c r="F32" s="47"/>
      <c r="G32" s="47"/>
      <c r="H32" s="47"/>
      <c r="I32" s="47"/>
    </row>
    <row r="33" spans="3:11" ht="51.75" customHeight="1" thickBot="1" x14ac:dyDescent="0.25">
      <c r="C33" s="36" t="s">
        <v>60</v>
      </c>
      <c r="D33" s="46" t="s">
        <v>59</v>
      </c>
      <c r="E33" s="45" t="s">
        <v>58</v>
      </c>
      <c r="F33" s="45" t="s">
        <v>57</v>
      </c>
      <c r="G33" s="45" t="s">
        <v>56</v>
      </c>
      <c r="H33" s="45" t="s">
        <v>55</v>
      </c>
      <c r="I33" s="44" t="s">
        <v>54</v>
      </c>
    </row>
    <row r="34" spans="3:11" ht="24.75" customHeight="1" thickBot="1" x14ac:dyDescent="0.25">
      <c r="C34" s="43" t="s">
        <v>53</v>
      </c>
      <c r="D34" s="42">
        <f>561830.17-64628.4</f>
        <v>497201.77</v>
      </c>
      <c r="E34" s="30">
        <f>2828669.52</f>
        <v>2828669.52</v>
      </c>
      <c r="F34" s="30">
        <f>2887489.27+32.02</f>
        <v>2887521.29</v>
      </c>
      <c r="G34" s="30">
        <f>+E34</f>
        <v>2828669.52</v>
      </c>
      <c r="H34" s="30">
        <f>+D34+E34-F34</f>
        <v>438350</v>
      </c>
      <c r="I34" s="41" t="s">
        <v>52</v>
      </c>
      <c r="J34" s="39">
        <f>256813.99-642.67+46.27-0.59+8.28-0.29+105.92-0.59-D34</f>
        <v>-240871.45000000004</v>
      </c>
      <c r="K34" s="39">
        <f>270975.57-179.42+1423.4-1.48+4740.31-5.39+385.61-0.44+3797.1-4.12+2.37-0.29+30.13-0.59-H34</f>
        <v>-157187.24</v>
      </c>
    </row>
    <row r="35" spans="3:11" ht="14.25" customHeight="1" thickBot="1" x14ac:dyDescent="0.25">
      <c r="C35" s="28" t="s">
        <v>51</v>
      </c>
      <c r="D35" s="35">
        <f>121292.6-13287.85</f>
        <v>108004.75</v>
      </c>
      <c r="E35" s="37">
        <f>627815.4-7.11</f>
        <v>627808.29</v>
      </c>
      <c r="F35" s="37">
        <v>640135.84</v>
      </c>
      <c r="G35" s="30">
        <v>642043.09</v>
      </c>
      <c r="H35" s="30">
        <f>+D35+E35-F35</f>
        <v>95677.20000000007</v>
      </c>
      <c r="I35" s="40"/>
      <c r="J35" s="39">
        <f>54272.59-36.12</f>
        <v>54236.469999999994</v>
      </c>
    </row>
    <row r="36" spans="3:11" ht="13.5" customHeight="1" thickBot="1" x14ac:dyDescent="0.25">
      <c r="C36" s="36" t="s">
        <v>50</v>
      </c>
      <c r="D36" s="38">
        <v>2703.36</v>
      </c>
      <c r="E36" s="37"/>
      <c r="F36" s="37">
        <v>526.29999999999995</v>
      </c>
      <c r="G36" s="30"/>
      <c r="H36" s="30">
        <f>+D36+E36-F36</f>
        <v>2177.0600000000004</v>
      </c>
      <c r="I36" s="34"/>
    </row>
    <row r="37" spans="3:11" ht="12.75" customHeight="1" thickBot="1" x14ac:dyDescent="0.25">
      <c r="C37" s="28" t="s">
        <v>49</v>
      </c>
      <c r="D37" s="35">
        <f>59722.82-7071.31</f>
        <v>52651.51</v>
      </c>
      <c r="E37" s="37">
        <v>337185</v>
      </c>
      <c r="F37" s="37">
        <f>339943.29+3.82</f>
        <v>339947.11</v>
      </c>
      <c r="G37" s="30">
        <v>225905.4</v>
      </c>
      <c r="H37" s="30">
        <f>+D37+E37-F37</f>
        <v>49889.400000000023</v>
      </c>
      <c r="I37" s="34" t="s">
        <v>48</v>
      </c>
      <c r="J37" s="9">
        <f>32751.67-20.69</f>
        <v>32730.98</v>
      </c>
    </row>
    <row r="38" spans="3:11" ht="30.75" customHeight="1" thickBot="1" x14ac:dyDescent="0.25">
      <c r="C38" s="28" t="s">
        <v>47</v>
      </c>
      <c r="D38" s="35">
        <f>31130.44-10501.73</f>
        <v>20628.71</v>
      </c>
      <c r="E38" s="37"/>
      <c r="F38" s="37">
        <v>11026</v>
      </c>
      <c r="G38" s="30"/>
      <c r="H38" s="30">
        <f>+D38+E38-F38</f>
        <v>9602.7099999999991</v>
      </c>
      <c r="I38" s="29" t="s">
        <v>46</v>
      </c>
      <c r="J38" s="9">
        <f>13054.22+41771.7-137.01</f>
        <v>54688.909999999996</v>
      </c>
      <c r="K38" s="9">
        <f>40678.89-39.31+9753.39+8471.56-99.18</f>
        <v>58765.35</v>
      </c>
    </row>
    <row r="39" spans="3:11" ht="27" customHeight="1" thickBot="1" x14ac:dyDescent="0.25">
      <c r="C39" s="28" t="s">
        <v>45</v>
      </c>
      <c r="D39" s="35">
        <f>5975.47-680.66</f>
        <v>5294.81</v>
      </c>
      <c r="E39" s="31">
        <v>31038.240000000002</v>
      </c>
      <c r="F39" s="31">
        <f>31566.08+0.36</f>
        <v>31566.440000000002</v>
      </c>
      <c r="G39" s="30">
        <v>80660.399999999994</v>
      </c>
      <c r="H39" s="30">
        <f>+D39+E39-F39</f>
        <v>4766.6100000000006</v>
      </c>
      <c r="I39" s="29" t="s">
        <v>44</v>
      </c>
      <c r="J39" s="9">
        <f>2824.89-1.89</f>
        <v>2823</v>
      </c>
    </row>
    <row r="40" spans="3:11" ht="13.5" customHeight="1" thickBot="1" x14ac:dyDescent="0.25">
      <c r="C40" s="36" t="s">
        <v>43</v>
      </c>
      <c r="D40" s="35">
        <f>21818.19-7893.05</f>
        <v>13925.14</v>
      </c>
      <c r="E40" s="31"/>
      <c r="F40" s="31">
        <v>8106.52</v>
      </c>
      <c r="G40" s="30"/>
      <c r="H40" s="30">
        <f>+D40+E40-F40</f>
        <v>5818.619999999999</v>
      </c>
      <c r="I40" s="34"/>
      <c r="J40" s="9">
        <f>47561.94-31.12</f>
        <v>47530.82</v>
      </c>
    </row>
    <row r="41" spans="3:11" ht="13.5" customHeight="1" thickBot="1" x14ac:dyDescent="0.25">
      <c r="C41" s="36" t="s">
        <v>42</v>
      </c>
      <c r="D41" s="35">
        <v>4181.229999999965</v>
      </c>
      <c r="E41" s="31"/>
      <c r="F41" s="31">
        <f>3568.18+567.37</f>
        <v>4135.55</v>
      </c>
      <c r="G41" s="30"/>
      <c r="H41" s="30">
        <f>+D41+E41-F41</f>
        <v>45.679999999964821</v>
      </c>
      <c r="I41" s="34"/>
      <c r="J41" s="9">
        <f>7772.76+3848.95</f>
        <v>11621.71</v>
      </c>
      <c r="K41" s="33">
        <f>37455.71-53.44+13377.95-26.52</f>
        <v>50753.700000000004</v>
      </c>
    </row>
    <row r="42" spans="3:11" ht="13.5" customHeight="1" thickBot="1" x14ac:dyDescent="0.25">
      <c r="C42" s="36" t="s">
        <v>41</v>
      </c>
      <c r="D42" s="35">
        <f>19878.86-1016.21-337.3</f>
        <v>18525.350000000002</v>
      </c>
      <c r="E42" s="31">
        <f>99810.85+21078.27</f>
        <v>120889.12000000001</v>
      </c>
      <c r="F42" s="31">
        <f>4.07+100525.98+0.31+19506.41-0.52</f>
        <v>120036.25</v>
      </c>
      <c r="G42" s="30">
        <f>+E42</f>
        <v>120889.12000000001</v>
      </c>
      <c r="H42" s="30">
        <f>+D42+E42-F42</f>
        <v>19378.22</v>
      </c>
      <c r="I42" s="34" t="s">
        <v>40</v>
      </c>
      <c r="K42" s="33"/>
    </row>
    <row r="43" spans="3:11" ht="13.5" customHeight="1" thickBot="1" x14ac:dyDescent="0.25">
      <c r="C43" s="28" t="s">
        <v>39</v>
      </c>
      <c r="D43" s="32">
        <f>26245.21-3194.17</f>
        <v>23051.040000000001</v>
      </c>
      <c r="E43" s="31">
        <v>143902.44</v>
      </c>
      <c r="F43" s="31">
        <f>145891.61+1.63</f>
        <v>145893.24</v>
      </c>
      <c r="G43" s="30">
        <v>114388.56</v>
      </c>
      <c r="H43" s="30">
        <f>+D43+E43-F43</f>
        <v>21060.24000000002</v>
      </c>
      <c r="I43" s="29" t="s">
        <v>38</v>
      </c>
      <c r="J43" s="9">
        <f>13298.61-8.85</f>
        <v>13289.76</v>
      </c>
    </row>
    <row r="44" spans="3:11" ht="13.5" customHeight="1" thickBot="1" x14ac:dyDescent="0.25">
      <c r="C44" s="28" t="s">
        <v>37</v>
      </c>
      <c r="D44" s="27">
        <f>SUM(D34:D43)</f>
        <v>746167.67</v>
      </c>
      <c r="E44" s="27">
        <f>SUM(E34:E43)</f>
        <v>4089492.6100000003</v>
      </c>
      <c r="F44" s="27">
        <f>SUM(F34:F43)</f>
        <v>4188894.5399999991</v>
      </c>
      <c r="G44" s="27">
        <f>SUM(G34:G43)</f>
        <v>4012556.09</v>
      </c>
      <c r="H44" s="27">
        <f>SUM(H34:H43)</f>
        <v>646765.74</v>
      </c>
      <c r="I44" s="26"/>
    </row>
    <row r="45" spans="3:11" ht="13.5" customHeight="1" thickBot="1" x14ac:dyDescent="0.25">
      <c r="C45" s="25" t="s">
        <v>36</v>
      </c>
      <c r="D45" s="25"/>
      <c r="E45" s="25"/>
      <c r="F45" s="25"/>
      <c r="G45" s="25"/>
      <c r="H45" s="25"/>
      <c r="I45" s="25"/>
    </row>
    <row r="46" spans="3:11" ht="51" customHeight="1" thickBot="1" x14ac:dyDescent="0.25">
      <c r="C46" s="20" t="s">
        <v>35</v>
      </c>
      <c r="D46" s="24" t="s">
        <v>34</v>
      </c>
      <c r="E46" s="24"/>
      <c r="F46" s="24"/>
      <c r="G46" s="24"/>
      <c r="H46" s="24"/>
      <c r="I46" s="23" t="s">
        <v>33</v>
      </c>
    </row>
    <row r="47" spans="3:11" ht="26.25" customHeight="1" thickBot="1" x14ac:dyDescent="0.25">
      <c r="C47" s="22" t="s">
        <v>31</v>
      </c>
      <c r="D47" s="19" t="s">
        <v>32</v>
      </c>
      <c r="E47" s="18"/>
      <c r="F47" s="18"/>
      <c r="G47" s="18"/>
      <c r="H47" s="17"/>
      <c r="I47" s="21" t="s">
        <v>31</v>
      </c>
    </row>
    <row r="48" spans="3:11" ht="28.5" customHeight="1" thickBot="1" x14ac:dyDescent="0.25">
      <c r="C48" s="20" t="s">
        <v>30</v>
      </c>
      <c r="D48" s="19" t="s">
        <v>29</v>
      </c>
      <c r="E48" s="18"/>
      <c r="F48" s="18"/>
      <c r="G48" s="18"/>
      <c r="H48" s="17"/>
      <c r="I48" s="16" t="s">
        <v>28</v>
      </c>
    </row>
    <row r="49" spans="3:8" ht="16.5" customHeight="1" x14ac:dyDescent="0.3">
      <c r="C49" s="15" t="s">
        <v>27</v>
      </c>
      <c r="D49" s="15"/>
      <c r="E49" s="15"/>
      <c r="F49" s="15"/>
      <c r="G49" s="15"/>
      <c r="H49" s="14">
        <f>+H31+H44</f>
        <v>743098.07</v>
      </c>
    </row>
    <row r="50" spans="3:8" ht="15" x14ac:dyDescent="0.25">
      <c r="C50" s="13" t="s">
        <v>26</v>
      </c>
      <c r="D50" s="13"/>
    </row>
    <row r="51" spans="3:8" ht="12.75" hidden="1" customHeight="1" x14ac:dyDescent="0.2">
      <c r="C51" s="12" t="s">
        <v>25</v>
      </c>
    </row>
    <row r="52" spans="3:8" x14ac:dyDescent="0.2">
      <c r="E52" s="11"/>
      <c r="F52" s="11"/>
    </row>
    <row r="53" spans="3:8" hidden="1" x14ac:dyDescent="0.2">
      <c r="D53" s="11">
        <f>+D34+D35+D36+D39</f>
        <v>613204.69000000006</v>
      </c>
      <c r="E53" s="11">
        <f>+E34+E35+E36+E39</f>
        <v>3487516.0500000003</v>
      </c>
      <c r="F53" s="11">
        <f>+F34+F35+F36+F39</f>
        <v>3559749.8699999996</v>
      </c>
      <c r="G53" s="11">
        <f>+G34+G35+G36+G39</f>
        <v>3551373.01</v>
      </c>
      <c r="H53" s="11">
        <f>+H34+H35+H36+H39</f>
        <v>540970.87000000011</v>
      </c>
    </row>
    <row r="54" spans="3:8" hidden="1" x14ac:dyDescent="0.2">
      <c r="D54" s="11"/>
      <c r="E54" s="11"/>
      <c r="F54" s="11"/>
      <c r="G54" s="11"/>
      <c r="H54" s="11">
        <f>82325.33+373384.84+18574.5+44211.69+3919.45+14559.06+7158.48+75093.9+3241.67+11.6+13991.02+0.92+4629.35+44456.42</f>
        <v>685558.23000000021</v>
      </c>
    </row>
    <row r="55" spans="3:8" hidden="1" x14ac:dyDescent="0.2">
      <c r="H55" s="11">
        <f>+H44-H54</f>
        <v>-38792.490000000224</v>
      </c>
    </row>
    <row r="56" spans="3:8" x14ac:dyDescent="0.2">
      <c r="C56" s="10" t="s">
        <v>24</v>
      </c>
      <c r="E56" s="11">
        <f>+E44+E31+31200+17107.87+7296.48</f>
        <v>4244072.080000001</v>
      </c>
      <c r="F56" s="11"/>
      <c r="G56" s="11">
        <f>+G44+G31</f>
        <v>4111531.21</v>
      </c>
    </row>
    <row r="58" spans="3:8" hidden="1" x14ac:dyDescent="0.2">
      <c r="D58" s="10">
        <v>322143.23</v>
      </c>
    </row>
    <row r="59" spans="3:8" hidden="1" x14ac:dyDescent="0.2">
      <c r="D59" s="10">
        <v>1299540.58</v>
      </c>
    </row>
    <row r="60" spans="3:8" hidden="1" x14ac:dyDescent="0.2">
      <c r="D60" s="11">
        <f>+D59-D44-D31</f>
        <v>322143.26</v>
      </c>
    </row>
    <row r="61" spans="3:8" hidden="1" x14ac:dyDescent="0.2"/>
  </sheetData>
  <mergeCells count="12">
    <mergeCell ref="D48:H48"/>
    <mergeCell ref="C22:I22"/>
    <mergeCell ref="D46:H46"/>
    <mergeCell ref="C45:I45"/>
    <mergeCell ref="I34:I35"/>
    <mergeCell ref="D47:H47"/>
    <mergeCell ref="I26:I30"/>
    <mergeCell ref="C20:I20"/>
    <mergeCell ref="C21:I21"/>
    <mergeCell ref="C32:I32"/>
    <mergeCell ref="C25:I25"/>
    <mergeCell ref="C23:I2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F5535-66C6-4868-88BD-C68579B677E6}">
  <dimension ref="A13:I31"/>
  <sheetViews>
    <sheetView topLeftCell="A15" zoomScaleNormal="100" zoomScaleSheetLayoutView="120" workbookViewId="0">
      <selection activeCell="J22" sqref="J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8" t="s">
        <v>23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21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7" t="s">
        <v>20</v>
      </c>
      <c r="B16" s="7" t="s">
        <v>19</v>
      </c>
      <c r="C16" s="7" t="s">
        <v>18</v>
      </c>
      <c r="D16" s="7" t="s">
        <v>17</v>
      </c>
      <c r="E16" s="7" t="s">
        <v>16</v>
      </c>
      <c r="F16" s="7" t="s">
        <v>15</v>
      </c>
      <c r="G16" s="7" t="s">
        <v>14</v>
      </c>
      <c r="H16" s="7" t="s">
        <v>13</v>
      </c>
      <c r="I16" s="7" t="s">
        <v>12</v>
      </c>
    </row>
    <row r="17" spans="1:9" x14ac:dyDescent="0.25">
      <c r="A17" s="6" t="s">
        <v>11</v>
      </c>
      <c r="B17" s="5">
        <v>-916.56</v>
      </c>
      <c r="C17" s="5"/>
      <c r="D17" s="5">
        <v>627.80999999999995</v>
      </c>
      <c r="E17" s="5">
        <v>640.14</v>
      </c>
      <c r="F17" s="5">
        <v>55.6</v>
      </c>
      <c r="G17" s="4">
        <v>642.04309000000001</v>
      </c>
      <c r="H17" s="3">
        <v>95.677199999999999</v>
      </c>
      <c r="I17" s="3">
        <f>B17+D17+F17-G17</f>
        <v>-875.19308999999998</v>
      </c>
    </row>
    <row r="19" spans="1:9" x14ac:dyDescent="0.25">
      <c r="A19" s="2" t="s">
        <v>10</v>
      </c>
    </row>
    <row r="20" spans="1:9" x14ac:dyDescent="0.25">
      <c r="A20" s="1" t="s">
        <v>9</v>
      </c>
      <c r="B20" s="1"/>
      <c r="C20" s="1"/>
      <c r="D20" s="1"/>
      <c r="E20" s="1"/>
      <c r="F20" s="1"/>
      <c r="G20" s="1"/>
    </row>
    <row r="21" spans="1:9" x14ac:dyDescent="0.25">
      <c r="A21" s="1" t="s">
        <v>8</v>
      </c>
      <c r="B21" s="1"/>
      <c r="C21" s="1"/>
      <c r="D21" s="1"/>
      <c r="E21" s="1"/>
      <c r="F21" s="1"/>
      <c r="G21" s="1"/>
    </row>
    <row r="22" spans="1:9" x14ac:dyDescent="0.25">
      <c r="A22" s="1" t="s">
        <v>7</v>
      </c>
      <c r="B22" s="1"/>
      <c r="C22" s="1"/>
      <c r="D22" s="1"/>
      <c r="E22" s="1"/>
      <c r="F22" s="1"/>
      <c r="G22" s="1"/>
    </row>
    <row r="23" spans="1:9" x14ac:dyDescent="0.25">
      <c r="A23" s="1" t="s">
        <v>6</v>
      </c>
      <c r="B23" s="1"/>
      <c r="C23" s="1"/>
      <c r="D23" s="1"/>
      <c r="E23" s="1"/>
      <c r="F23" s="1"/>
      <c r="G23" s="1"/>
    </row>
    <row r="24" spans="1:9" x14ac:dyDescent="0.25">
      <c r="A24" s="1" t="s">
        <v>5</v>
      </c>
      <c r="B24" s="1"/>
      <c r="C24" s="1"/>
      <c r="D24" s="1"/>
      <c r="E24" s="1"/>
      <c r="F24" s="1"/>
      <c r="G24" s="1"/>
    </row>
    <row r="25" spans="1:9" x14ac:dyDescent="0.25">
      <c r="A25" s="1" t="s">
        <v>4</v>
      </c>
      <c r="B25" s="1"/>
      <c r="C25" s="1"/>
      <c r="D25" s="1"/>
      <c r="E25" s="1"/>
      <c r="F25" s="1"/>
      <c r="G25" s="1"/>
    </row>
    <row r="26" spans="1:9" x14ac:dyDescent="0.25">
      <c r="A26" s="1" t="s">
        <v>3</v>
      </c>
      <c r="B26" s="1"/>
      <c r="C26" s="1"/>
      <c r="D26" s="1"/>
      <c r="E26" s="1"/>
      <c r="F26" s="1"/>
      <c r="G26" s="1"/>
    </row>
    <row r="27" spans="1:9" x14ac:dyDescent="0.25">
      <c r="A27" s="1" t="s">
        <v>2</v>
      </c>
      <c r="B27" s="1"/>
      <c r="C27" s="1"/>
      <c r="D27" s="1"/>
      <c r="E27" s="1"/>
      <c r="F27" s="1"/>
      <c r="G27" s="1"/>
    </row>
    <row r="28" spans="1:9" x14ac:dyDescent="0.25">
      <c r="A28" s="1" t="s">
        <v>1</v>
      </c>
      <c r="B28" s="1"/>
      <c r="C28" s="1"/>
      <c r="D28" s="1"/>
      <c r="E28" s="1"/>
      <c r="F28" s="1"/>
      <c r="G28" s="1"/>
    </row>
    <row r="29" spans="1:9" x14ac:dyDescent="0.25">
      <c r="A29" s="1" t="s">
        <v>0</v>
      </c>
      <c r="B29" s="1"/>
      <c r="C29" s="1"/>
      <c r="D29" s="1"/>
      <c r="E29" s="1"/>
      <c r="F29" s="1"/>
      <c r="G29" s="1"/>
    </row>
    <row r="30" spans="1:9" x14ac:dyDescent="0.25">
      <c r="A30" s="1"/>
      <c r="B30" s="1"/>
      <c r="C30" s="1"/>
      <c r="D30" s="1"/>
      <c r="E30" s="1"/>
      <c r="F30" s="1"/>
      <c r="G30" s="1"/>
    </row>
    <row r="31" spans="1:9" x14ac:dyDescent="0.25">
      <c r="A31" s="1"/>
      <c r="B31" s="1"/>
      <c r="C31" s="1"/>
      <c r="D31" s="1"/>
      <c r="E31" s="1"/>
      <c r="F31" s="1"/>
      <c r="G31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9 (2)</vt:lpstr>
      <vt:lpstr>Молодцова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2022-03-02T11:18:39Z</dcterms:created>
  <dcterms:modified xsi:type="dcterms:W3CDTF">2022-03-19T18:19:29Z</dcterms:modified>
</cp:coreProperties>
</file>