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964B41D6-B1A9-4FEB-B7EC-52B6760A08ED}" xr6:coauthVersionLast="47" xr6:coauthVersionMax="47" xr10:uidLastSave="{00000000-0000-0000-0000-000000000000}"/>
  <bookViews>
    <workbookView xWindow="-120" yWindow="-120" windowWidth="20730" windowHeight="11310" xr2:uid="{11715090-FA91-429B-8A00-221F215F48B5}"/>
  </bookViews>
  <sheets>
    <sheet name="Школьная1" sheetId="2" r:id="rId1"/>
    <sheet name="Школьная 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H27" i="2"/>
  <c r="K27" i="2"/>
  <c r="D28" i="2"/>
  <c r="H28" i="2" s="1"/>
  <c r="H32" i="2" s="1"/>
  <c r="F28" i="2"/>
  <c r="K28" i="2"/>
  <c r="D29" i="2"/>
  <c r="H29" i="2" s="1"/>
  <c r="F29" i="2"/>
  <c r="K29" i="2"/>
  <c r="D30" i="2"/>
  <c r="H30" i="2" s="1"/>
  <c r="F30" i="2"/>
  <c r="K30" i="2"/>
  <c r="D31" i="2"/>
  <c r="H31" i="2" s="1"/>
  <c r="E31" i="2"/>
  <c r="F31" i="2"/>
  <c r="G31" i="2"/>
  <c r="G32" i="2" s="1"/>
  <c r="K31" i="2"/>
  <c r="E32" i="2"/>
  <c r="F32" i="2"/>
  <c r="D35" i="2"/>
  <c r="D45" i="2" s="1"/>
  <c r="E35" i="2"/>
  <c r="H35" i="2" s="1"/>
  <c r="F35" i="2"/>
  <c r="J35" i="2"/>
  <c r="D36" i="2"/>
  <c r="H36" i="2" s="1"/>
  <c r="E36" i="2"/>
  <c r="F36" i="2"/>
  <c r="F54" i="2" s="1"/>
  <c r="D37" i="2"/>
  <c r="H37" i="2"/>
  <c r="H38" i="2"/>
  <c r="D39" i="2"/>
  <c r="H39" i="2"/>
  <c r="J39" i="2"/>
  <c r="K39" i="2"/>
  <c r="D40" i="2"/>
  <c r="E40" i="2"/>
  <c r="H40" i="2"/>
  <c r="D41" i="2"/>
  <c r="H41" i="2" s="1"/>
  <c r="F41" i="2"/>
  <c r="J41" i="2"/>
  <c r="D42" i="2"/>
  <c r="H42" i="2" s="1"/>
  <c r="F42" i="2"/>
  <c r="J42" i="2"/>
  <c r="K42" i="2"/>
  <c r="D43" i="2"/>
  <c r="E43" i="2"/>
  <c r="H43" i="2" s="1"/>
  <c r="F43" i="2"/>
  <c r="G43" i="2"/>
  <c r="D44" i="2"/>
  <c r="F44" i="2"/>
  <c r="H44" i="2"/>
  <c r="D54" i="2"/>
  <c r="E54" i="2"/>
  <c r="H55" i="2"/>
  <c r="D59" i="2"/>
  <c r="I17" i="1"/>
  <c r="K35" i="2" l="1"/>
  <c r="H45" i="2"/>
  <c r="H56" i="2" s="1"/>
  <c r="H54" i="2"/>
  <c r="E45" i="2"/>
  <c r="E57" i="2" s="1"/>
  <c r="G35" i="2"/>
  <c r="D32" i="2"/>
  <c r="D61" i="2" s="1"/>
  <c r="F45" i="2"/>
  <c r="G54" i="2" l="1"/>
  <c r="G45" i="2"/>
  <c r="G57" i="2" s="1"/>
  <c r="H50" i="2"/>
</calcChain>
</file>

<file path=xl/sharedStrings.xml><?xml version="1.0" encoding="utf-8"?>
<sst xmlns="http://schemas.openxmlformats.org/spreadsheetml/2006/main" count="79" uniqueCount="70">
  <si>
    <t>Аварийное обслуживание - 10.39 т.р.</t>
  </si>
  <si>
    <t>Производство работ по неисправности в системе освещения общедомовых помещений - 1.10 т.р.</t>
  </si>
  <si>
    <t>Расходный материал - 0.95 т.р.</t>
  </si>
  <si>
    <t>замена замков в помещениях общего пользования - 6.96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</si>
  <si>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</si>
  <si>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- 0.14 т.р.</t>
  </si>
  <si>
    <t>Восстановление водоотводящих устройств (работы на чердаке, в подвале) - 2.48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</si>
  <si>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22</t>
    </r>
    <r>
      <rPr>
        <b/>
        <sz val="11"/>
        <color indexed="8"/>
        <rFont val="Calibri"/>
        <family val="2"/>
        <charset val="204"/>
      </rPr>
      <t xml:space="preserve">,09 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</si>
  <si>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</si>
  <si>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</si>
  <si>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</si>
  <si>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</si>
  <si>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</si>
  <si>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</si>
  <si>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</si>
  <si>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</si>
  <si>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</si>
  <si>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</si>
  <si>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 по ул. Школьная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</si>
  <si>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</si>
  <si>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</si>
  <si>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</si>
  <si>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</si>
  <si>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</si>
  <si>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</si>
  <si>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ИП Благовский А.Ю.</t>
  </si>
  <si>
    <t xml:space="preserve">Поступило от ИП Благовский А.Ю. за управление и содержание общедомового имущества  12875,08 руб. </t>
  </si>
  <si>
    <t>ИП Саакян Г.Р.</t>
  </si>
  <si>
    <t xml:space="preserve">Поступило от ИП Саакян Г.Р. за управление и содержание общедомового имущества  7764,90 руб. 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</si>
  <si>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</si>
  <si>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</si>
  <si>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</si>
  <si>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</si>
  <si>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</si>
  <si>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</si>
  <si>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</si>
  <si>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</si>
  <si>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</si>
  <si>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</si>
  <si>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</si>
  <si>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</si>
  <si>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</si>
  <si>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</si>
  <si>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</si>
  <si>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</si>
  <si>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</si>
  <si>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</si>
  <si>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</si>
  <si>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Н/2008-10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</si>
  <si>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</si>
  <si>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</si>
  <si>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</si>
  <si>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</si>
  <si>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</si>
  <si>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</si>
  <si>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</si>
  <si>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</si>
  <si>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</si>
  <si>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</si>
  <si>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</si>
  <si>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</si>
  <si>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</si>
  <si>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</si>
  <si>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</si>
  <si>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</si>
  <si>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</si>
  <si>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Школьная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</si>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</sst>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1" fillId="0" borderId="0" xfId="1"/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2"/>
    <xf numFmtId="0" fontId="5" fillId="0" borderId="0" xfId="2" applyFont="1"/>
    <xf numFmtId="4" fontId="5" fillId="0" borderId="0" xfId="2" applyNumberFormat="1" applyFont="1"/>
    <xf numFmtId="4" fontId="6" fillId="0" borderId="0" xfId="2" applyNumberFormat="1" applyFont="1"/>
    <xf numFmtId="0" fontId="7" fillId="0" borderId="0" xfId="2" applyFont="1"/>
    <xf numFmtId="0" fontId="8" fillId="0" borderId="0" xfId="2" applyFont="1"/>
    <xf numFmtId="4" fontId="9" fillId="0" borderId="0" xfId="2" applyNumberFormat="1" applyFont="1"/>
    <xf numFmtId="0" fontId="10" fillId="0" borderId="0" xfId="2" applyFont="1"/>
    <xf numFmtId="0" fontId="5" fillId="0" borderId="2" xfId="2" applyFont="1" applyBorder="1" applyAlignment="1">
      <alignment horizontal="center" wrapText="1"/>
    </xf>
    <xf numFmtId="0" fontId="4" fillId="0" borderId="3" xfId="2" applyBorder="1" applyAlignment="1">
      <alignment horizontal="center" vertical="top" wrapText="1"/>
    </xf>
    <xf numFmtId="0" fontId="4" fillId="0" borderId="4" xfId="2" applyBorder="1" applyAlignment="1">
      <alignment horizontal="center" vertical="top" wrapText="1"/>
    </xf>
    <xf numFmtId="4" fontId="5" fillId="0" borderId="5" xfId="2" applyNumberFormat="1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wrapText="1"/>
    </xf>
    <xf numFmtId="0" fontId="5" fillId="0" borderId="1" xfId="2" applyFont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4" fontId="11" fillId="0" borderId="7" xfId="2" applyNumberFormat="1" applyFont="1" applyBorder="1" applyAlignment="1">
      <alignment vertical="top" wrapText="1"/>
    </xf>
    <xf numFmtId="0" fontId="11" fillId="0" borderId="8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4" fontId="12" fillId="0" borderId="7" xfId="2" applyNumberFormat="1" applyFont="1" applyBorder="1" applyAlignment="1">
      <alignment vertical="top" wrapText="1"/>
    </xf>
    <xf numFmtId="4" fontId="12" fillId="0" borderId="3" xfId="2" applyNumberFormat="1" applyFont="1" applyBorder="1" applyAlignment="1">
      <alignment vertical="top" wrapText="1"/>
    </xf>
    <xf numFmtId="4" fontId="5" fillId="0" borderId="7" xfId="2" applyNumberFormat="1" applyFont="1" applyBorder="1" applyAlignment="1">
      <alignment vertical="top" wrapText="1"/>
    </xf>
    <xf numFmtId="4" fontId="5" fillId="0" borderId="7" xfId="2" applyNumberFormat="1" applyFont="1" applyBorder="1" applyAlignment="1">
      <alignment horizontal="right" vertical="top" wrapText="1"/>
    </xf>
    <xf numFmtId="0" fontId="6" fillId="0" borderId="7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4" fontId="7" fillId="0" borderId="7" xfId="2" applyNumberFormat="1" applyFont="1" applyBorder="1" applyAlignment="1">
      <alignment horizontal="right" vertical="top" wrapText="1"/>
    </xf>
    <xf numFmtId="4" fontId="4" fillId="0" borderId="0" xfId="2" applyNumberFormat="1"/>
    <xf numFmtId="0" fontId="14" fillId="0" borderId="8" xfId="2" applyFont="1" applyBorder="1" applyAlignment="1">
      <alignment horizontal="center" vertical="center" wrapText="1"/>
    </xf>
    <xf numFmtId="2" fontId="4" fillId="0" borderId="0" xfId="2" applyNumberFormat="1"/>
    <xf numFmtId="0" fontId="7" fillId="0" borderId="9" xfId="2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right" vertical="top" wrapText="1"/>
    </xf>
    <xf numFmtId="0" fontId="13" fillId="0" borderId="2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5" fillId="0" borderId="8" xfId="2" applyFont="1" applyBorder="1" applyAlignment="1">
      <alignment horizontal="center" vertical="center" wrapText="1"/>
    </xf>
    <xf numFmtId="4" fontId="12" fillId="0" borderId="2" xfId="2" applyNumberFormat="1" applyFont="1" applyBorder="1" applyAlignment="1">
      <alignment vertical="top" wrapText="1"/>
    </xf>
    <xf numFmtId="0" fontId="5" fillId="0" borderId="10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center" vertical="top" wrapText="1"/>
    </xf>
    <xf numFmtId="0" fontId="16" fillId="0" borderId="12" xfId="2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/>
    <xf numFmtId="0" fontId="11" fillId="0" borderId="0" xfId="2" applyFont="1" applyAlignment="1">
      <alignment horizontal="center"/>
    </xf>
    <xf numFmtId="0" fontId="18" fillId="0" borderId="3" xfId="2" applyFont="1" applyBorder="1"/>
    <xf numFmtId="0" fontId="18" fillId="0" borderId="4" xfId="2" applyFont="1" applyBorder="1"/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</cellXfs>
  <cellStyles count="3">
    <cellStyle name="Обычный" xfId="0" builtinId="0"/>
    <cellStyle name="Обычный 2" xfId="1" xr:uid="{B1EFF338-9876-4DFF-B509-C11DD956AE03}"/>
    <cellStyle name="Обычный 3" xfId="2" xr:uid="{20EDAFA0-47AF-4150-A489-29AA6BFF2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57EB-72F9-46D3-AED0-9A8D8204F153}">
  <dimension ref="A1:K61"/>
  <sheetViews>
    <sheetView tabSelected="1" topLeftCell="C39" zoomScaleNormal="100" workbookViewId="0">
      <selection activeCell="D47" sqref="D47:H47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9.28515625" style="9" customWidth="1"/>
    <col min="4" max="4" width="13.140625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" style="9" customWidth="1"/>
    <col min="9" max="9" width="22.140625" style="9" customWidth="1"/>
    <col min="10" max="10" width="10.140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55"/>
      <c r="D1" s="55"/>
      <c r="E1" s="55"/>
      <c r="F1" s="55"/>
      <c r="G1" s="55"/>
      <c r="H1" s="55"/>
      <c r="I1" s="55"/>
    </row>
    <row r="2" spans="3:9" ht="13.5" hidden="1" customHeight="1" thickBot="1" x14ac:dyDescent="0.25">
      <c r="C2" s="55"/>
      <c r="D2" s="55"/>
      <c r="E2" s="55" t="s">
        <v>69</v>
      </c>
      <c r="F2" s="55"/>
      <c r="G2" s="55"/>
      <c r="H2" s="55"/>
      <c r="I2" s="55"/>
    </row>
    <row r="3" spans="3:9" ht="13.5" hidden="1" customHeight="1" thickBot="1" x14ac:dyDescent="0.25">
      <c r="C3" s="60"/>
      <c r="D3" s="59"/>
      <c r="E3" s="58"/>
      <c r="F3" s="58"/>
      <c r="G3" s="58"/>
      <c r="H3" s="58"/>
      <c r="I3" s="57"/>
    </row>
    <row r="4" spans="3:9" ht="12.75" hidden="1" customHeight="1" x14ac:dyDescent="0.2">
      <c r="C4" s="56"/>
      <c r="D4" s="56"/>
      <c r="E4" s="55"/>
      <c r="F4" s="55"/>
      <c r="G4" s="55"/>
      <c r="H4" s="55"/>
      <c r="I4" s="55"/>
    </row>
    <row r="5" spans="3:9" ht="12.75" customHeight="1" x14ac:dyDescent="0.2">
      <c r="C5" s="56"/>
      <c r="D5" s="56"/>
      <c r="E5" s="55"/>
      <c r="F5" s="55"/>
      <c r="G5" s="55"/>
      <c r="H5" s="55"/>
      <c r="I5" s="55"/>
    </row>
    <row r="6" spans="3:9" ht="12.75" customHeight="1" x14ac:dyDescent="0.2">
      <c r="C6" s="56"/>
      <c r="D6" s="56"/>
      <c r="E6" s="55"/>
      <c r="F6" s="55"/>
      <c r="G6" s="55"/>
      <c r="H6" s="55"/>
      <c r="I6" s="55"/>
    </row>
    <row r="7" spans="3:9" ht="12.75" customHeight="1" x14ac:dyDescent="0.2">
      <c r="C7" s="56"/>
      <c r="D7" s="56"/>
      <c r="E7" s="55"/>
      <c r="F7" s="55"/>
      <c r="G7" s="55"/>
      <c r="H7" s="55"/>
      <c r="I7" s="55"/>
    </row>
    <row r="8" spans="3:9" ht="12.75" customHeight="1" x14ac:dyDescent="0.2">
      <c r="C8" s="56"/>
      <c r="D8" s="56"/>
      <c r="E8" s="55"/>
      <c r="F8" s="55"/>
      <c r="G8" s="55"/>
      <c r="H8" s="55"/>
      <c r="I8" s="55"/>
    </row>
    <row r="9" spans="3:9" ht="12.75" customHeight="1" x14ac:dyDescent="0.2">
      <c r="C9" s="56"/>
      <c r="D9" s="56"/>
      <c r="E9" s="55"/>
      <c r="F9" s="55"/>
      <c r="G9" s="55"/>
      <c r="H9" s="55"/>
      <c r="I9" s="55"/>
    </row>
    <row r="10" spans="3:9" ht="12.75" customHeight="1" x14ac:dyDescent="0.2">
      <c r="C10" s="56"/>
      <c r="D10" s="56"/>
      <c r="E10" s="55"/>
      <c r="F10" s="55"/>
      <c r="G10" s="55"/>
      <c r="H10" s="55"/>
      <c r="I10" s="55"/>
    </row>
    <row r="11" spans="3:9" ht="12.75" customHeight="1" x14ac:dyDescent="0.2">
      <c r="C11" s="56"/>
      <c r="D11" s="56"/>
      <c r="E11" s="55"/>
      <c r="F11" s="55"/>
      <c r="G11" s="55"/>
      <c r="H11" s="55"/>
      <c r="I11" s="55"/>
    </row>
    <row r="12" spans="3:9" ht="12.75" customHeight="1" x14ac:dyDescent="0.2">
      <c r="C12" s="56"/>
      <c r="D12" s="56"/>
      <c r="E12" s="55"/>
      <c r="F12" s="55"/>
      <c r="G12" s="55"/>
      <c r="H12" s="55"/>
      <c r="I12" s="55"/>
    </row>
    <row r="13" spans="3:9" ht="12.75" customHeight="1" x14ac:dyDescent="0.2">
      <c r="C13" s="56"/>
      <c r="D13" s="56"/>
      <c r="E13" s="55"/>
      <c r="F13" s="55"/>
      <c r="G13" s="55"/>
      <c r="H13" s="55"/>
      <c r="I13" s="55"/>
    </row>
    <row r="14" spans="3:9" ht="12.75" customHeight="1" x14ac:dyDescent="0.2">
      <c r="C14" s="56"/>
      <c r="D14" s="56"/>
      <c r="E14" s="55"/>
      <c r="F14" s="55"/>
      <c r="G14" s="55"/>
      <c r="H14" s="55"/>
      <c r="I14" s="55"/>
    </row>
    <row r="15" spans="3:9" ht="12.75" customHeight="1" x14ac:dyDescent="0.2">
      <c r="C15" s="56"/>
      <c r="D15" s="56"/>
      <c r="E15" s="55"/>
      <c r="F15" s="55"/>
      <c r="G15" s="55"/>
      <c r="H15" s="55"/>
      <c r="I15" s="55"/>
    </row>
    <row r="16" spans="3:9" ht="12.75" customHeight="1" x14ac:dyDescent="0.2">
      <c r="C16" s="56"/>
      <c r="D16" s="56"/>
      <c r="E16" s="55"/>
      <c r="F16" s="55"/>
      <c r="G16" s="55"/>
      <c r="H16" s="55"/>
      <c r="I16" s="55"/>
    </row>
    <row r="17" spans="3:11" ht="12.75" customHeight="1" x14ac:dyDescent="0.2">
      <c r="C17" s="56"/>
      <c r="D17" s="56"/>
      <c r="E17" s="55"/>
      <c r="F17" s="55"/>
      <c r="G17" s="55"/>
      <c r="H17" s="55"/>
      <c r="I17" s="55"/>
    </row>
    <row r="18" spans="3:11" ht="12.75" customHeight="1" x14ac:dyDescent="0.2">
      <c r="C18" s="56"/>
      <c r="D18" s="56"/>
      <c r="E18" s="55"/>
      <c r="F18" s="55"/>
      <c r="G18" s="55"/>
      <c r="H18" s="55"/>
      <c r="I18" s="55"/>
    </row>
    <row r="19" spans="3:11" ht="12.75" customHeight="1" x14ac:dyDescent="0.2">
      <c r="C19" s="56"/>
      <c r="D19" s="56"/>
      <c r="E19" s="55"/>
      <c r="F19" s="55"/>
      <c r="G19" s="55"/>
      <c r="H19" s="55"/>
      <c r="I19" s="55"/>
    </row>
    <row r="20" spans="3:11" ht="12.75" customHeight="1" x14ac:dyDescent="0.2">
      <c r="C20" s="56"/>
      <c r="D20" s="56"/>
      <c r="E20" s="55"/>
      <c r="F20" s="55"/>
      <c r="G20" s="55"/>
      <c r="H20" s="55"/>
      <c r="I20" s="55"/>
    </row>
    <row r="21" spans="3:11" ht="14.25" x14ac:dyDescent="0.2">
      <c r="C21" s="54" t="s">
        <v>68</v>
      </c>
      <c r="D21" s="54"/>
      <c r="E21" s="54"/>
      <c r="F21" s="54"/>
      <c r="G21" s="54"/>
      <c r="H21" s="54"/>
      <c r="I21" s="54"/>
    </row>
    <row r="22" spans="3:11" x14ac:dyDescent="0.2">
      <c r="C22" s="53" t="s">
        <v>67</v>
      </c>
      <c r="D22" s="53"/>
      <c r="E22" s="53"/>
      <c r="F22" s="53"/>
      <c r="G22" s="53"/>
      <c r="H22" s="53"/>
      <c r="I22" s="53"/>
    </row>
    <row r="23" spans="3:11" x14ac:dyDescent="0.2">
      <c r="C23" s="53" t="s">
        <v>66</v>
      </c>
      <c r="D23" s="53"/>
      <c r="E23" s="53"/>
      <c r="F23" s="53"/>
      <c r="G23" s="53"/>
      <c r="H23" s="53"/>
      <c r="I23" s="53"/>
    </row>
    <row r="24" spans="3:11" ht="6" customHeight="1" thickBot="1" x14ac:dyDescent="0.25">
      <c r="C24" s="52"/>
      <c r="D24" s="52"/>
      <c r="E24" s="52"/>
      <c r="F24" s="52"/>
      <c r="G24" s="52"/>
      <c r="H24" s="52"/>
      <c r="I24" s="52"/>
    </row>
    <row r="25" spans="3:11" ht="60" customHeight="1" thickBot="1" x14ac:dyDescent="0.25">
      <c r="C25" s="40" t="s">
        <v>56</v>
      </c>
      <c r="D25" s="43" t="s">
        <v>55</v>
      </c>
      <c r="E25" s="42" t="s">
        <v>54</v>
      </c>
      <c r="F25" s="42" t="s">
        <v>53</v>
      </c>
      <c r="G25" s="42" t="s">
        <v>52</v>
      </c>
      <c r="H25" s="42" t="s">
        <v>51</v>
      </c>
      <c r="I25" s="43" t="s">
        <v>65</v>
      </c>
    </row>
    <row r="26" spans="3:11" ht="13.5" customHeight="1" thickBot="1" x14ac:dyDescent="0.25">
      <c r="C26" s="51" t="s">
        <v>64</v>
      </c>
      <c r="D26" s="50"/>
      <c r="E26" s="50"/>
      <c r="F26" s="50"/>
      <c r="G26" s="50"/>
      <c r="H26" s="50"/>
      <c r="I26" s="49"/>
    </row>
    <row r="27" spans="3:11" ht="13.5" customHeight="1" thickBot="1" x14ac:dyDescent="0.25">
      <c r="C27" s="26" t="s">
        <v>63</v>
      </c>
      <c r="D27" s="31">
        <f>315551.949999999-98756.93-19647.98-19669.41</f>
        <v>177477.62999999902</v>
      </c>
      <c r="E27" s="28"/>
      <c r="F27" s="28">
        <v>71986.52</v>
      </c>
      <c r="G27" s="28"/>
      <c r="H27" s="46">
        <f>+D27+E27-F27</f>
        <v>105491.10999999901</v>
      </c>
      <c r="I27" s="48" t="s">
        <v>62</v>
      </c>
      <c r="K27" s="37">
        <f>9065.65+379116.85+43863.45+29549.7</f>
        <v>461595.65</v>
      </c>
    </row>
    <row r="28" spans="3:11" ht="13.5" customHeight="1" thickBot="1" x14ac:dyDescent="0.25">
      <c r="C28" s="26" t="s">
        <v>61</v>
      </c>
      <c r="D28" s="31">
        <f>170730.62-42169.41-2154.51-13514-11991.29-454.75-3342.28-12004.39-455.25-3345.93</f>
        <v>81298.810000000012</v>
      </c>
      <c r="E28" s="30"/>
      <c r="F28" s="30">
        <f>17952.88+1768.55+10626.37+779.98</f>
        <v>31127.780000000002</v>
      </c>
      <c r="G28" s="28"/>
      <c r="H28" s="46">
        <f>+D28+E28-F28</f>
        <v>50171.030000000013</v>
      </c>
      <c r="I28" s="47"/>
      <c r="K28" s="37">
        <f>170337.66-10021.95+30861.66+19095.04+6304.11</f>
        <v>216576.52</v>
      </c>
    </row>
    <row r="29" spans="3:11" ht="13.5" customHeight="1" thickBot="1" x14ac:dyDescent="0.25">
      <c r="C29" s="26" t="s">
        <v>60</v>
      </c>
      <c r="D29" s="31">
        <f>78490.57-28823.12-6811.6-6819.02</f>
        <v>36036.830000000016</v>
      </c>
      <c r="E29" s="30"/>
      <c r="F29" s="30">
        <f>13200.88+101.05</f>
        <v>13301.929999999998</v>
      </c>
      <c r="G29" s="28"/>
      <c r="H29" s="46">
        <f>+D29+E29-F29</f>
        <v>22734.900000000016</v>
      </c>
      <c r="I29" s="47"/>
      <c r="K29" s="8">
        <f>2143.39+27031.3+70859.64-3626.08</f>
        <v>96408.25</v>
      </c>
    </row>
    <row r="30" spans="3:11" ht="13.5" customHeight="1" thickBot="1" x14ac:dyDescent="0.25">
      <c r="C30" s="26" t="s">
        <v>59</v>
      </c>
      <c r="D30" s="31">
        <f>53933.79-2737.85-14754.55-633.24-4144.53-633.93-4149.05</f>
        <v>26880.640000000003</v>
      </c>
      <c r="E30" s="30"/>
      <c r="F30" s="30">
        <f>8761.25+1147.78+157.98</f>
        <v>10067.01</v>
      </c>
      <c r="G30" s="28"/>
      <c r="H30" s="46">
        <f>+D30+E30-F30</f>
        <v>16813.630000000005</v>
      </c>
      <c r="I30" s="47"/>
      <c r="K30" s="37">
        <f>9328.18+25608.76-1260+4363.67+26161.6-1350.23+617.82</f>
        <v>63469.799999999996</v>
      </c>
    </row>
    <row r="31" spans="3:11" ht="13.5" customHeight="1" thickBot="1" x14ac:dyDescent="0.25">
      <c r="C31" s="26" t="s">
        <v>58</v>
      </c>
      <c r="D31" s="31">
        <f>39662.6-63.77-1141.13-2630.68-2049.78-142.07-176.95-349.66-317.43-64.42-30.73-30.77-177.21-347.79-316.8-64.49</f>
        <v>31758.920000000006</v>
      </c>
      <c r="E31" s="30">
        <f>63903.13+26638.94+25343.99+104.39+7328.48</f>
        <v>123318.93</v>
      </c>
      <c r="F31" s="30">
        <f>25135.35+41489.15+96036.73+27.45-701.05+0.38-5115.35</f>
        <v>156872.66</v>
      </c>
      <c r="G31" s="28">
        <f>+E31</f>
        <v>123318.93</v>
      </c>
      <c r="H31" s="46">
        <f>+D31+E31-F31</f>
        <v>-1794.8099999999977</v>
      </c>
      <c r="I31" s="45"/>
      <c r="K31" s="37">
        <f>733.48-44.66+3129.64+2869.57+57+195.24+21.73</f>
        <v>6962</v>
      </c>
    </row>
    <row r="32" spans="3:11" ht="13.5" customHeight="1" thickBot="1" x14ac:dyDescent="0.25">
      <c r="C32" s="26" t="s">
        <v>33</v>
      </c>
      <c r="D32" s="25">
        <f>SUM(D27:D31)</f>
        <v>353452.82999999903</v>
      </c>
      <c r="E32" s="25">
        <f>SUM(E27:E31)</f>
        <v>123318.93</v>
      </c>
      <c r="F32" s="25">
        <f>SUM(F27:F31)</f>
        <v>283355.90000000002</v>
      </c>
      <c r="G32" s="25">
        <f>SUM(G27:G31)</f>
        <v>123318.93</v>
      </c>
      <c r="H32" s="25">
        <f>SUM(H27:H31)</f>
        <v>193415.85999999905</v>
      </c>
      <c r="I32" s="26"/>
    </row>
    <row r="33" spans="3:11" ht="13.5" customHeight="1" thickBot="1" x14ac:dyDescent="0.25">
      <c r="C33" s="44" t="s">
        <v>57</v>
      </c>
      <c r="D33" s="44"/>
      <c r="E33" s="44"/>
      <c r="F33" s="44"/>
      <c r="G33" s="44"/>
      <c r="H33" s="44"/>
      <c r="I33" s="44"/>
    </row>
    <row r="34" spans="3:11" ht="48" customHeight="1" thickBot="1" x14ac:dyDescent="0.25">
      <c r="C34" s="33" t="s">
        <v>56</v>
      </c>
      <c r="D34" s="43" t="s">
        <v>55</v>
      </c>
      <c r="E34" s="42" t="s">
        <v>54</v>
      </c>
      <c r="F34" s="42" t="s">
        <v>53</v>
      </c>
      <c r="G34" s="42" t="s">
        <v>52</v>
      </c>
      <c r="H34" s="42" t="s">
        <v>51</v>
      </c>
      <c r="I34" s="41" t="s">
        <v>50</v>
      </c>
    </row>
    <row r="35" spans="3:11" ht="32.25" customHeight="1" thickBot="1" x14ac:dyDescent="0.25">
      <c r="C35" s="40" t="s">
        <v>49</v>
      </c>
      <c r="D35" s="39">
        <f>435172.54-86569.03-5623.35-5572.61-6807.85</f>
        <v>330599.70000000007</v>
      </c>
      <c r="E35" s="29">
        <f>1345529.28</f>
        <v>1345529.28</v>
      </c>
      <c r="F35" s="29">
        <f>1384098.61+69.8</f>
        <v>1384168.4100000001</v>
      </c>
      <c r="G35" s="29">
        <f>+E35</f>
        <v>1345529.28</v>
      </c>
      <c r="H35" s="29">
        <f>+D35+E35-F35</f>
        <v>291960.56999999983</v>
      </c>
      <c r="I35" s="38" t="s">
        <v>48</v>
      </c>
      <c r="J35" s="35">
        <f>202175.02+42.35-3.53+145.91-12.16-D35</f>
        <v>-128252.11000000007</v>
      </c>
      <c r="K35" s="37">
        <f>819.77+2530.25+246354.96-H35</f>
        <v>-42255.589999999851</v>
      </c>
    </row>
    <row r="36" spans="3:11" ht="14.25" customHeight="1" thickBot="1" x14ac:dyDescent="0.25">
      <c r="C36" s="26" t="s">
        <v>47</v>
      </c>
      <c r="D36" s="31">
        <f>94296.95-21470.26-4070.94-4069.15-59.72+5172.99</f>
        <v>69799.87</v>
      </c>
      <c r="E36" s="28">
        <f>298636.68</f>
        <v>298636.68</v>
      </c>
      <c r="F36" s="28">
        <f>307395.99-59.72</f>
        <v>307336.27</v>
      </c>
      <c r="G36" s="29">
        <v>22020.59</v>
      </c>
      <c r="H36" s="29">
        <f>+D36+E36-F36</f>
        <v>61100.27999999997</v>
      </c>
      <c r="I36" s="36"/>
      <c r="J36" s="35"/>
    </row>
    <row r="37" spans="3:11" ht="13.5" customHeight="1" thickBot="1" x14ac:dyDescent="0.25">
      <c r="C37" s="33" t="s">
        <v>46</v>
      </c>
      <c r="D37" s="34">
        <f>9360.57-5172.99</f>
        <v>4187.58</v>
      </c>
      <c r="E37" s="28"/>
      <c r="F37" s="28">
        <v>1033.8</v>
      </c>
      <c r="G37" s="29"/>
      <c r="H37" s="29">
        <f>+D37+E37-F37</f>
        <v>3153.7799999999997</v>
      </c>
      <c r="I37" s="24"/>
    </row>
    <row r="38" spans="3:11" ht="12.75" hidden="1" customHeight="1" thickBot="1" x14ac:dyDescent="0.25">
      <c r="C38" s="26" t="s">
        <v>45</v>
      </c>
      <c r="D38" s="31">
        <v>0</v>
      </c>
      <c r="E38" s="28"/>
      <c r="F38" s="28"/>
      <c r="G38" s="29"/>
      <c r="H38" s="29">
        <f>+D38+E38-F38</f>
        <v>0</v>
      </c>
      <c r="I38" s="32" t="s">
        <v>44</v>
      </c>
    </row>
    <row r="39" spans="3:11" ht="32.25" customHeight="1" thickBot="1" x14ac:dyDescent="0.25">
      <c r="C39" s="26" t="s">
        <v>43</v>
      </c>
      <c r="D39" s="31">
        <f>47060.74-15598.06-2465.87-2468.55</f>
        <v>26528.260000000002</v>
      </c>
      <c r="E39" s="28"/>
      <c r="F39" s="28">
        <v>11719.52</v>
      </c>
      <c r="G39" s="29"/>
      <c r="H39" s="29">
        <f>+D39+E39-F39</f>
        <v>14808.740000000002</v>
      </c>
      <c r="I39" s="27" t="s">
        <v>42</v>
      </c>
      <c r="J39" s="8">
        <f>19164.27+28399.79-2085.19</f>
        <v>45478.869999999995</v>
      </c>
      <c r="K39" s="8">
        <f>27826.83-1904.17+14859.77-241.09+15395.24</f>
        <v>55936.580000000009</v>
      </c>
    </row>
    <row r="40" spans="3:11" ht="33.75" customHeight="1" thickBot="1" x14ac:dyDescent="0.25">
      <c r="C40" s="26" t="s">
        <v>41</v>
      </c>
      <c r="D40" s="31">
        <f>16159.84-3266.48-512.13-508.82-10.07</f>
        <v>11862.340000000002</v>
      </c>
      <c r="E40" s="30">
        <f>50335.33+10.1</f>
        <v>50345.43</v>
      </c>
      <c r="F40" s="30">
        <v>52589.9</v>
      </c>
      <c r="G40" s="29">
        <v>13200</v>
      </c>
      <c r="H40" s="29">
        <f>+D40+E40-F40</f>
        <v>9617.8700000000026</v>
      </c>
      <c r="I40" s="27" t="s">
        <v>40</v>
      </c>
    </row>
    <row r="41" spans="3:11" ht="13.5" customHeight="1" thickBot="1" x14ac:dyDescent="0.25">
      <c r="C41" s="33" t="s">
        <v>39</v>
      </c>
      <c r="D41" s="31">
        <f>35110.4999999999-11017.42-2531.24-2534</f>
        <v>19027.839999999902</v>
      </c>
      <c r="E41" s="30"/>
      <c r="F41" s="30">
        <f>7266.73+110.38</f>
        <v>7377.11</v>
      </c>
      <c r="G41" s="29"/>
      <c r="H41" s="29">
        <f>+D41+E41-F41</f>
        <v>11650.729999999901</v>
      </c>
      <c r="I41" s="32"/>
      <c r="J41" s="8">
        <f>43510.35-168.89</f>
        <v>43341.46</v>
      </c>
    </row>
    <row r="42" spans="3:11" ht="13.5" customHeight="1" thickBot="1" x14ac:dyDescent="0.25">
      <c r="C42" s="33" t="s">
        <v>38</v>
      </c>
      <c r="D42" s="31">
        <f>67901.74-18994.82-9468.81-4857.4-2544.71-4862.7-2547.49</f>
        <v>24625.810000000005</v>
      </c>
      <c r="E42" s="30"/>
      <c r="F42" s="30">
        <f>4804.65+1731.09</f>
        <v>6535.74</v>
      </c>
      <c r="G42" s="29"/>
      <c r="H42" s="28">
        <f>+D42+E42-F42</f>
        <v>18090.070000000007</v>
      </c>
      <c r="I42" s="32"/>
      <c r="J42" s="8">
        <f>4599.35+2399.86</f>
        <v>6999.2100000000009</v>
      </c>
      <c r="K42" s="8">
        <f>31288.49+18379.04</f>
        <v>49667.53</v>
      </c>
    </row>
    <row r="43" spans="3:11" ht="13.5" customHeight="1" thickBot="1" x14ac:dyDescent="0.25">
      <c r="C43" s="33" t="s">
        <v>37</v>
      </c>
      <c r="D43" s="31">
        <f>9119.05999999998-1212.58-362.44-171.76-50.26-170.35-49.84</f>
        <v>7101.829999999979</v>
      </c>
      <c r="E43" s="30">
        <f>26497.58+7798.68</f>
        <v>34296.26</v>
      </c>
      <c r="F43" s="30">
        <f>26886.54+8073.11</f>
        <v>34959.65</v>
      </c>
      <c r="G43" s="29">
        <f>+E43</f>
        <v>34296.26</v>
      </c>
      <c r="H43" s="28">
        <f>+D43+E43-F43</f>
        <v>6438.4399999999805</v>
      </c>
      <c r="I43" s="32" t="s">
        <v>36</v>
      </c>
    </row>
    <row r="44" spans="3:11" ht="13.5" customHeight="1" thickBot="1" x14ac:dyDescent="0.25">
      <c r="C44" s="26" t="s">
        <v>35</v>
      </c>
      <c r="D44" s="31">
        <f>28730.28-5539.05-909.4-904.33</f>
        <v>21377.499999999996</v>
      </c>
      <c r="E44" s="30">
        <v>90600.43</v>
      </c>
      <c r="F44" s="30">
        <f>92693.49-0.03</f>
        <v>92693.46</v>
      </c>
      <c r="G44" s="29">
        <v>108491.76</v>
      </c>
      <c r="H44" s="28">
        <f>+D44+E44-F44</f>
        <v>19284.469999999987</v>
      </c>
      <c r="I44" s="27" t="s">
        <v>34</v>
      </c>
    </row>
    <row r="45" spans="3:11" ht="13.5" customHeight="1" thickBot="1" x14ac:dyDescent="0.25">
      <c r="C45" s="26" t="s">
        <v>33</v>
      </c>
      <c r="D45" s="25">
        <f>SUM(D35:D44)</f>
        <v>515110.73</v>
      </c>
      <c r="E45" s="25">
        <f>SUM(E35:E44)</f>
        <v>1819408.0799999998</v>
      </c>
      <c r="F45" s="25">
        <f>SUM(F35:F44)</f>
        <v>1898413.86</v>
      </c>
      <c r="G45" s="25">
        <f>SUM(G35:G44)</f>
        <v>1523537.8900000001</v>
      </c>
      <c r="H45" s="25">
        <f>SUM(H35:H44)</f>
        <v>436104.94999999972</v>
      </c>
      <c r="I45" s="24"/>
    </row>
    <row r="46" spans="3:11" ht="13.5" customHeight="1" thickBot="1" x14ac:dyDescent="0.25">
      <c r="C46" s="23" t="s">
        <v>32</v>
      </c>
      <c r="D46" s="23"/>
      <c r="E46" s="23"/>
      <c r="F46" s="23"/>
      <c r="G46" s="23"/>
      <c r="H46" s="23"/>
      <c r="I46" s="23"/>
    </row>
    <row r="47" spans="3:11" ht="51.75" customHeight="1" thickBot="1" x14ac:dyDescent="0.25">
      <c r="C47" s="20" t="s">
        <v>31</v>
      </c>
      <c r="D47" s="22" t="s">
        <v>30</v>
      </c>
      <c r="E47" s="22"/>
      <c r="F47" s="22"/>
      <c r="G47" s="22"/>
      <c r="H47" s="22"/>
      <c r="I47" s="21" t="s">
        <v>29</v>
      </c>
    </row>
    <row r="48" spans="3:11" ht="30.75" customHeight="1" thickBot="1" x14ac:dyDescent="0.25">
      <c r="C48" s="20" t="s">
        <v>27</v>
      </c>
      <c r="D48" s="19" t="s">
        <v>28</v>
      </c>
      <c r="E48" s="18"/>
      <c r="F48" s="18"/>
      <c r="G48" s="18"/>
      <c r="H48" s="17"/>
      <c r="I48" s="16" t="s">
        <v>27</v>
      </c>
    </row>
    <row r="49" spans="3:9" ht="27.75" customHeight="1" thickBot="1" x14ac:dyDescent="0.25">
      <c r="C49" s="20" t="s">
        <v>25</v>
      </c>
      <c r="D49" s="19" t="s">
        <v>26</v>
      </c>
      <c r="E49" s="18"/>
      <c r="F49" s="18"/>
      <c r="G49" s="18"/>
      <c r="H49" s="17"/>
      <c r="I49" s="16" t="s">
        <v>25</v>
      </c>
    </row>
    <row r="50" spans="3:9" ht="18" customHeight="1" x14ac:dyDescent="0.3">
      <c r="C50" s="15" t="s">
        <v>24</v>
      </c>
      <c r="D50" s="15"/>
      <c r="E50" s="15"/>
      <c r="F50" s="15"/>
      <c r="G50" s="15"/>
      <c r="H50" s="14">
        <f>+H32+H45</f>
        <v>629520.80999999878</v>
      </c>
    </row>
    <row r="51" spans="3:9" ht="15" x14ac:dyDescent="0.25">
      <c r="C51" s="13" t="s">
        <v>23</v>
      </c>
      <c r="D51" s="13"/>
    </row>
    <row r="52" spans="3:9" ht="12.75" hidden="1" customHeight="1" x14ac:dyDescent="0.2">
      <c r="C52" s="12" t="s">
        <v>22</v>
      </c>
    </row>
    <row r="53" spans="3:9" x14ac:dyDescent="0.2">
      <c r="E53" s="10"/>
      <c r="F53" s="10"/>
    </row>
    <row r="54" spans="3:9" hidden="1" x14ac:dyDescent="0.2">
      <c r="D54" s="11">
        <f>+D35+D36+D37+D40</f>
        <v>416449.49000000011</v>
      </c>
      <c r="E54" s="11">
        <f>+E35+E36+E37+E40</f>
        <v>1694511.39</v>
      </c>
      <c r="F54" s="11">
        <f>+F35+F36+F37+F40</f>
        <v>1745128.3800000001</v>
      </c>
      <c r="G54" s="11">
        <f>+G35+G36+G37+G40</f>
        <v>1380749.87</v>
      </c>
      <c r="H54" s="11">
        <f>+H35+H36+H37+H40</f>
        <v>365832.49999999983</v>
      </c>
    </row>
    <row r="55" spans="3:9" hidden="1" x14ac:dyDescent="0.2">
      <c r="H55" s="9">
        <f>92923.05+27136.99+15327.08+61878.24+30625.65+85647.18+10008.11+406320.61+64486.98+6735.55+1943.11</f>
        <v>803032.54999999993</v>
      </c>
    </row>
    <row r="56" spans="3:9" hidden="1" x14ac:dyDescent="0.2">
      <c r="H56" s="10">
        <f>+H45-H55</f>
        <v>-366927.60000000021</v>
      </c>
    </row>
    <row r="57" spans="3:9" x14ac:dyDescent="0.2">
      <c r="C57" s="9" t="s">
        <v>21</v>
      </c>
      <c r="E57" s="10">
        <f>+E45+E32+31200+7764.9+12875.08</f>
        <v>1994566.9899999998</v>
      </c>
      <c r="G57" s="10">
        <f>+G45+G32</f>
        <v>1646856.82</v>
      </c>
    </row>
    <row r="59" spans="3:9" hidden="1" x14ac:dyDescent="0.2">
      <c r="D59" s="9">
        <f>382436.75+71701.92+71701.88+6877.64</f>
        <v>532718.19000000006</v>
      </c>
    </row>
    <row r="60" spans="3:9" hidden="1" x14ac:dyDescent="0.2">
      <c r="D60" s="9">
        <v>1401281.75</v>
      </c>
    </row>
    <row r="61" spans="3:9" hidden="1" x14ac:dyDescent="0.2">
      <c r="D61" s="10">
        <f>+D60-D45-D32</f>
        <v>532718.19000000099</v>
      </c>
    </row>
  </sheetData>
  <mergeCells count="12">
    <mergeCell ref="D49:H49"/>
    <mergeCell ref="C23:I23"/>
    <mergeCell ref="I35:I36"/>
    <mergeCell ref="I27:I31"/>
    <mergeCell ref="D47:H47"/>
    <mergeCell ref="C21:I21"/>
    <mergeCell ref="C22:I22"/>
    <mergeCell ref="C33:I33"/>
    <mergeCell ref="C26:I26"/>
    <mergeCell ref="C24:I24"/>
    <mergeCell ref="D48:H48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8798-B749-498B-B968-CBA6A9E7B6B5}">
  <dimension ref="A13:I27"/>
  <sheetViews>
    <sheetView topLeftCell="A16" zoomScaleNormal="100" zoomScaleSheetLayoutView="120" workbookViewId="0">
      <selection activeCell="H30" sqref="H3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7" t="s">
        <v>20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19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18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17</v>
      </c>
      <c r="B16" s="6" t="s">
        <v>16</v>
      </c>
      <c r="C16" s="6" t="s">
        <v>15</v>
      </c>
      <c r="D16" s="6" t="s">
        <v>14</v>
      </c>
      <c r="E16" s="6" t="s">
        <v>13</v>
      </c>
      <c r="F16" s="6" t="s">
        <v>12</v>
      </c>
      <c r="G16" s="6" t="s">
        <v>11</v>
      </c>
      <c r="H16" s="6" t="s">
        <v>10</v>
      </c>
      <c r="I16" s="6" t="s">
        <v>9</v>
      </c>
    </row>
    <row r="17" spans="1:9" x14ac:dyDescent="0.25">
      <c r="A17" s="5" t="s">
        <v>8</v>
      </c>
      <c r="B17" s="4">
        <v>38.1</v>
      </c>
      <c r="C17" s="4"/>
      <c r="D17" s="4">
        <v>298.64</v>
      </c>
      <c r="E17" s="4">
        <v>307.33999999999997</v>
      </c>
      <c r="F17" s="4">
        <v>51.84</v>
      </c>
      <c r="G17" s="3">
        <v>22.020589999999999</v>
      </c>
      <c r="H17" s="2">
        <v>61.100279999999998</v>
      </c>
      <c r="I17" s="2">
        <f>B17+D17+F17-G17</f>
        <v>366.55941000000007</v>
      </c>
    </row>
    <row r="19" spans="1:9" x14ac:dyDescent="0.25">
      <c r="A19" t="s">
        <v>7</v>
      </c>
    </row>
    <row r="20" spans="1:9" x14ac:dyDescent="0.25">
      <c r="A20" t="s">
        <v>6</v>
      </c>
    </row>
    <row r="21" spans="1:9" x14ac:dyDescent="0.25">
      <c r="A21" t="s">
        <v>5</v>
      </c>
    </row>
    <row r="22" spans="1:9" x14ac:dyDescent="0.25">
      <c r="A22" t="s">
        <v>4</v>
      </c>
    </row>
    <row r="23" spans="1:9" x14ac:dyDescent="0.25">
      <c r="A23" t="s">
        <v>3</v>
      </c>
    </row>
    <row r="24" spans="1:9" x14ac:dyDescent="0.25">
      <c r="A24" t="s">
        <v>2</v>
      </c>
    </row>
    <row r="25" spans="1:9" x14ac:dyDescent="0.25">
      <c r="A25" t="s">
        <v>1</v>
      </c>
    </row>
    <row r="26" spans="1:9" x14ac:dyDescent="0.25">
      <c r="A26" s="1" t="s">
        <v>0</v>
      </c>
    </row>
    <row r="27" spans="1:9" x14ac:dyDescent="0.25">
      <c r="A27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Школьная1</vt:lpstr>
      <vt:lpstr>Школьная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2022-03-02T11:31:13Z</dcterms:created>
  <dcterms:modified xsi:type="dcterms:W3CDTF">2022-03-19T18:41:17Z</dcterms:modified>
</cp:coreProperties>
</file>