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20C1C4BF-F597-46FD-8F5B-40B7FA99334E}" xr6:coauthVersionLast="47" xr6:coauthVersionMax="47" xr10:uidLastSave="{00000000-0000-0000-0000-000000000000}"/>
  <bookViews>
    <workbookView xWindow="-120" yWindow="-120" windowWidth="20730" windowHeight="11310" xr2:uid="{1EAF077B-9CCB-4419-B23C-54ACE300F292}"/>
  </bookViews>
  <sheets>
    <sheet name="Школьная2 2" sheetId="2" r:id="rId1"/>
    <sheet name="Школьная 2 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2" l="1"/>
  <c r="K26" i="2"/>
  <c r="F27" i="2"/>
  <c r="F31" i="2" s="1"/>
  <c r="H27" i="2"/>
  <c r="H31" i="2" s="1"/>
  <c r="K27" i="2"/>
  <c r="H28" i="2"/>
  <c r="K28" i="2"/>
  <c r="H29" i="2"/>
  <c r="K29" i="2"/>
  <c r="E30" i="2"/>
  <c r="H30" i="2" s="1"/>
  <c r="F30" i="2"/>
  <c r="G30" i="2"/>
  <c r="G31" i="2" s="1"/>
  <c r="K30" i="2"/>
  <c r="D31" i="2"/>
  <c r="E31" i="2"/>
  <c r="G34" i="2"/>
  <c r="G55" i="2" s="1"/>
  <c r="H34" i="2"/>
  <c r="H35" i="2"/>
  <c r="H36" i="2"/>
  <c r="H37" i="2"/>
  <c r="H45" i="2" s="1"/>
  <c r="J37" i="2"/>
  <c r="K37" i="2"/>
  <c r="H38" i="2"/>
  <c r="J38" i="2"/>
  <c r="K38" i="2"/>
  <c r="H39" i="2"/>
  <c r="H40" i="2"/>
  <c r="H55" i="2" s="1"/>
  <c r="H41" i="2"/>
  <c r="G42" i="2"/>
  <c r="H42" i="2"/>
  <c r="H43" i="2"/>
  <c r="H44" i="2"/>
  <c r="J44" i="2"/>
  <c r="K44" i="2"/>
  <c r="D45" i="2"/>
  <c r="E45" i="2"/>
  <c r="E56" i="2" s="1"/>
  <c r="F45" i="2"/>
  <c r="H54" i="2"/>
  <c r="D55" i="2"/>
  <c r="E55" i="2"/>
  <c r="F55" i="2"/>
  <c r="I17" i="1"/>
  <c r="H49" i="2" l="1"/>
  <c r="G45" i="2"/>
  <c r="G56" i="2" s="1"/>
</calcChain>
</file>

<file path=xl/sharedStrings.xml><?xml version="1.0" encoding="utf-8"?>
<sst xmlns="http://schemas.openxmlformats.org/spreadsheetml/2006/main" count="75" uniqueCount="67">
  <si>
    <t>Производство работ по неисправности в системе освещения общедомовых помещений - 0.36 т.р.</t>
  </si>
  <si>
    <t>Расходный материал - 0.17 т.р.</t>
  </si>
  <si>
    <t>замена замков в помещениях общего пользования - 1.79 т.р.</t>
  </si>
  <si>
    <t>Замена разбитых стекол окон, дверей, ремонт поручней, стен в подъезде,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</si>
  <si>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2.32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</si>
  <si>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</si>
  <si>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</si>
  <si>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</si>
  <si>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</si>
  <si>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</si>
  <si>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</si>
  <si>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</si>
  <si>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</si>
  <si>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01.01.2021., тыс.руб.</t>
  </si>
  <si>
    <t>№                             п/п</t>
  </si>
  <si>
    <t>№ 2/2 по ул. Школьная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</si>
  <si>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</si>
  <si>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</si>
  <si>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</si>
  <si>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</si>
  <si>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</si>
  <si>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</si>
  <si>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"Электромонтаж"</t>
  </si>
  <si>
    <t xml:space="preserve">Поступило от ООО "Электромонтаж" за управление и содержание общедомового имущества 35219,43 руб. </t>
  </si>
  <si>
    <t>ООО "Икс-Трим", АО "Эр-Телеком холдинг",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</si>
  <si>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</si>
  <si>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</si>
  <si>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</si>
  <si>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Итого</t>
  </si>
  <si>
    <t>Повышающий коэффициент</t>
  </si>
  <si>
    <t xml:space="preserve"> ООО"Энерго-Сервис"</t>
  </si>
  <si>
    <t>т/о узлов учета теп/энергии</t>
  </si>
  <si>
    <t>ООО "ТСК"</t>
  </si>
  <si>
    <t>техническое обслуживание тепловых сетей и сетей ГВС</t>
  </si>
  <si>
    <t>услуги расчетно-кассовой службы</t>
  </si>
  <si>
    <t>ОАО "Леноблгаз"</t>
  </si>
  <si>
    <t>т/о внутридомового газ/ оборудования</t>
  </si>
  <si>
    <t>ООО"Экотранс"</t>
  </si>
  <si>
    <t>Аренда контейнера</t>
  </si>
  <si>
    <t>АО "Управляющая компания по обращению с отходами в ЛО"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</si>
  <si>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</si>
  <si>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</si>
  <si>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</si>
  <si>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</si>
  <si>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</si>
  <si>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</si>
  <si>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</si>
  <si>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</si>
  <si>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</si>
  <si>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</si>
  <si>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</si>
  <si>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</si>
  <si>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</si>
  <si>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</si>
  <si>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</si>
  <si>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</si>
  <si>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</si>
  <si>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</si>
  <si>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</si>
  <si>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</si>
  <si>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</si>
  <si>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</si>
  <si>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</si>
  <si>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2/2  по ул. Школьная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</si>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</sst>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4" fillId="0" borderId="0" xfId="1" applyFont="1"/>
    <xf numFmtId="4" fontId="4" fillId="0" borderId="0" xfId="1" applyNumberFormat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4" fillId="0" borderId="2" xfId="1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4" fontId="10" fillId="0" borderId="7" xfId="1" applyNumberFormat="1" applyFont="1" applyBorder="1" applyAlignment="1">
      <alignment vertical="top" wrapText="1"/>
    </xf>
    <xf numFmtId="0" fontId="10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" fontId="11" fillId="0" borderId="7" xfId="1" applyNumberFormat="1" applyFont="1" applyBorder="1" applyAlignment="1">
      <alignment vertical="top" wrapText="1"/>
    </xf>
    <xf numFmtId="4" fontId="11" fillId="0" borderId="3" xfId="1" applyNumberFormat="1" applyFont="1" applyBorder="1" applyAlignment="1">
      <alignment vertical="top" wrapText="1"/>
    </xf>
    <xf numFmtId="4" fontId="4" fillId="0" borderId="7" xfId="1" applyNumberFormat="1" applyFont="1" applyBorder="1" applyAlignment="1">
      <alignment vertical="top" wrapText="1"/>
    </xf>
    <xf numFmtId="4" fontId="4" fillId="0" borderId="7" xfId="1" applyNumberFormat="1" applyFont="1" applyBorder="1" applyAlignment="1">
      <alignment horizontal="right" vertical="top" wrapText="1"/>
    </xf>
    <xf numFmtId="0" fontId="12" fillId="0" borderId="8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3" fillId="4" borderId="0" xfId="1" applyFill="1"/>
    <xf numFmtId="0" fontId="5" fillId="4" borderId="7" xfId="1" applyFont="1" applyFill="1" applyBorder="1" applyAlignment="1">
      <alignment horizontal="center" vertical="top" wrapText="1"/>
    </xf>
    <xf numFmtId="4" fontId="11" fillId="4" borderId="3" xfId="1" applyNumberFormat="1" applyFont="1" applyFill="1" applyBorder="1" applyAlignment="1">
      <alignment vertical="top" wrapText="1"/>
    </xf>
    <xf numFmtId="4" fontId="4" fillId="4" borderId="7" xfId="1" applyNumberFormat="1" applyFont="1" applyFill="1" applyBorder="1" applyAlignment="1">
      <alignment vertical="top" wrapText="1"/>
    </xf>
    <xf numFmtId="4" fontId="4" fillId="4" borderId="7" xfId="1" applyNumberFormat="1" applyFont="1" applyFill="1" applyBorder="1" applyAlignment="1">
      <alignment horizontal="right" vertical="top" wrapText="1"/>
    </xf>
    <xf numFmtId="0" fontId="12" fillId="4" borderId="8" xfId="1" applyFont="1" applyFill="1" applyBorder="1" applyAlignment="1">
      <alignment horizontal="center" vertical="top" wrapText="1"/>
    </xf>
    <xf numFmtId="0" fontId="3" fillId="5" borderId="0" xfId="1" applyFill="1"/>
    <xf numFmtId="0" fontId="5" fillId="5" borderId="7" xfId="1" applyFont="1" applyFill="1" applyBorder="1" applyAlignment="1">
      <alignment horizontal="center" vertical="top" wrapText="1"/>
    </xf>
    <xf numFmtId="4" fontId="11" fillId="5" borderId="3" xfId="1" applyNumberFormat="1" applyFont="1" applyFill="1" applyBorder="1" applyAlignment="1">
      <alignment vertical="top" wrapText="1"/>
    </xf>
    <xf numFmtId="4" fontId="11" fillId="5" borderId="7" xfId="1" applyNumberFormat="1" applyFont="1" applyFill="1" applyBorder="1" applyAlignment="1">
      <alignment vertical="top" wrapText="1"/>
    </xf>
    <xf numFmtId="4" fontId="4" fillId="5" borderId="7" xfId="1" applyNumberFormat="1" applyFont="1" applyFill="1" applyBorder="1" applyAlignment="1">
      <alignment horizontal="right" vertical="top" wrapText="1"/>
    </xf>
    <xf numFmtId="0" fontId="10" fillId="5" borderId="8" xfId="1" applyFont="1" applyFill="1" applyBorder="1" applyAlignment="1">
      <alignment horizontal="center" vertical="top" wrapText="1"/>
    </xf>
    <xf numFmtId="4" fontId="6" fillId="0" borderId="7" xfId="1" applyNumberFormat="1" applyFont="1" applyBorder="1" applyAlignment="1">
      <alignment horizontal="right" vertical="top" wrapText="1"/>
    </xf>
    <xf numFmtId="4" fontId="3" fillId="0" borderId="0" xfId="1" applyNumberFormat="1"/>
    <xf numFmtId="0" fontId="13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right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center" wrapText="1"/>
    </xf>
    <xf numFmtId="4" fontId="11" fillId="0" borderId="2" xfId="1" applyNumberFormat="1" applyFont="1" applyBorder="1" applyAlignment="1">
      <alignment vertical="top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5" fillId="0" borderId="12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/>
    <xf numFmtId="0" fontId="10" fillId="0" borderId="0" xfId="1" applyFont="1" applyAlignment="1">
      <alignment horizontal="center"/>
    </xf>
    <xf numFmtId="0" fontId="17" fillId="0" borderId="3" xfId="1" applyFont="1" applyBorder="1"/>
    <xf numFmtId="0" fontId="17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0B157AF2-0903-424D-BA48-AED62F1DF0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D1A0-783C-4E1E-83A5-F1C606342017}">
  <dimension ref="A1:K56"/>
  <sheetViews>
    <sheetView tabSelected="1" topLeftCell="C35" zoomScaleNormal="100" workbookViewId="0">
      <selection activeCell="E56" sqref="E56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.140625" style="8" customWidth="1"/>
    <col min="4" max="4" width="12.710937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" style="8" customWidth="1"/>
    <col min="9" max="9" width="25.140625" style="8" customWidth="1"/>
    <col min="10" max="10" width="10.140625" style="7" hidden="1" customWidth="1"/>
    <col min="11" max="11" width="0" style="7" hidden="1" customWidth="1"/>
    <col min="12" max="16384" width="9.140625" style="7"/>
  </cols>
  <sheetData>
    <row r="1" spans="3:9" ht="12.75" hidden="1" customHeight="1" x14ac:dyDescent="0.2">
      <c r="C1" s="65"/>
      <c r="D1" s="65"/>
      <c r="E1" s="65"/>
      <c r="F1" s="65"/>
      <c r="G1" s="65"/>
      <c r="H1" s="65"/>
      <c r="I1" s="65"/>
    </row>
    <row r="2" spans="3:9" ht="13.5" hidden="1" customHeight="1" thickBot="1" x14ac:dyDescent="0.25">
      <c r="C2" s="65"/>
      <c r="D2" s="65"/>
      <c r="E2" s="65" t="s">
        <v>66</v>
      </c>
      <c r="F2" s="65"/>
      <c r="G2" s="65"/>
      <c r="H2" s="65"/>
      <c r="I2" s="65"/>
    </row>
    <row r="3" spans="3:9" ht="13.5" hidden="1" customHeight="1" thickBot="1" x14ac:dyDescent="0.25">
      <c r="C3" s="70"/>
      <c r="D3" s="69"/>
      <c r="E3" s="68"/>
      <c r="F3" s="68"/>
      <c r="G3" s="68"/>
      <c r="H3" s="68"/>
      <c r="I3" s="67"/>
    </row>
    <row r="4" spans="3:9" ht="12.75" hidden="1" customHeight="1" x14ac:dyDescent="0.2">
      <c r="C4" s="66"/>
      <c r="D4" s="66"/>
      <c r="E4" s="65"/>
      <c r="F4" s="65"/>
      <c r="G4" s="65"/>
      <c r="H4" s="65"/>
      <c r="I4" s="65"/>
    </row>
    <row r="5" spans="3:9" ht="12.75" customHeight="1" x14ac:dyDescent="0.2">
      <c r="C5" s="66"/>
      <c r="D5" s="66"/>
      <c r="E5" s="65"/>
      <c r="F5" s="65"/>
      <c r="G5" s="65"/>
      <c r="H5" s="65"/>
      <c r="I5" s="65"/>
    </row>
    <row r="6" spans="3:9" ht="12.75" customHeight="1" x14ac:dyDescent="0.2">
      <c r="C6" s="66"/>
      <c r="D6" s="66"/>
      <c r="E6" s="65"/>
      <c r="F6" s="65"/>
      <c r="G6" s="65"/>
      <c r="H6" s="65"/>
      <c r="I6" s="65"/>
    </row>
    <row r="7" spans="3:9" ht="12.75" customHeight="1" x14ac:dyDescent="0.2">
      <c r="C7" s="66"/>
      <c r="D7" s="66"/>
      <c r="E7" s="65"/>
      <c r="F7" s="65"/>
      <c r="G7" s="65"/>
      <c r="H7" s="65"/>
      <c r="I7" s="65"/>
    </row>
    <row r="8" spans="3:9" ht="12.75" customHeight="1" x14ac:dyDescent="0.2">
      <c r="C8" s="66"/>
      <c r="D8" s="66"/>
      <c r="E8" s="65"/>
      <c r="F8" s="65"/>
      <c r="G8" s="65"/>
      <c r="H8" s="65"/>
      <c r="I8" s="65"/>
    </row>
    <row r="9" spans="3:9" ht="12.75" customHeight="1" x14ac:dyDescent="0.2">
      <c r="C9" s="66"/>
      <c r="D9" s="66"/>
      <c r="E9" s="65"/>
      <c r="F9" s="65"/>
      <c r="G9" s="65"/>
      <c r="H9" s="65"/>
      <c r="I9" s="65"/>
    </row>
    <row r="10" spans="3:9" ht="12.75" customHeight="1" x14ac:dyDescent="0.2">
      <c r="C10" s="66"/>
      <c r="D10" s="66"/>
      <c r="E10" s="65"/>
      <c r="F10" s="65"/>
      <c r="G10" s="65"/>
      <c r="H10" s="65"/>
      <c r="I10" s="65"/>
    </row>
    <row r="11" spans="3:9" ht="12.75" customHeight="1" x14ac:dyDescent="0.2">
      <c r="C11" s="66"/>
      <c r="D11" s="66"/>
      <c r="E11" s="65"/>
      <c r="F11" s="65"/>
      <c r="G11" s="65"/>
      <c r="H11" s="65"/>
      <c r="I11" s="65"/>
    </row>
    <row r="12" spans="3:9" ht="12.75" customHeight="1" x14ac:dyDescent="0.2">
      <c r="C12" s="66"/>
      <c r="D12" s="66"/>
      <c r="E12" s="65"/>
      <c r="F12" s="65"/>
      <c r="G12" s="65"/>
      <c r="H12" s="65"/>
      <c r="I12" s="65"/>
    </row>
    <row r="13" spans="3:9" ht="12.75" customHeight="1" x14ac:dyDescent="0.2">
      <c r="C13" s="66"/>
      <c r="D13" s="66"/>
      <c r="E13" s="65"/>
      <c r="F13" s="65"/>
      <c r="G13" s="65"/>
      <c r="H13" s="65"/>
      <c r="I13" s="65"/>
    </row>
    <row r="14" spans="3:9" ht="12.75" customHeight="1" x14ac:dyDescent="0.2">
      <c r="C14" s="66"/>
      <c r="D14" s="66"/>
      <c r="E14" s="65"/>
      <c r="F14" s="65"/>
      <c r="G14" s="65"/>
      <c r="H14" s="65"/>
      <c r="I14" s="65"/>
    </row>
    <row r="15" spans="3:9" ht="12.75" customHeight="1" x14ac:dyDescent="0.2">
      <c r="C15" s="66"/>
      <c r="D15" s="66"/>
      <c r="E15" s="65"/>
      <c r="F15" s="65"/>
      <c r="G15" s="65"/>
      <c r="H15" s="65"/>
      <c r="I15" s="65"/>
    </row>
    <row r="16" spans="3:9" ht="12.75" customHeight="1" x14ac:dyDescent="0.2">
      <c r="C16" s="66"/>
      <c r="D16" s="66"/>
      <c r="E16" s="65"/>
      <c r="F16" s="65"/>
      <c r="G16" s="65"/>
      <c r="H16" s="65"/>
      <c r="I16" s="65"/>
    </row>
    <row r="17" spans="3:11" ht="12.75" customHeight="1" x14ac:dyDescent="0.2">
      <c r="C17" s="66"/>
      <c r="D17" s="66"/>
      <c r="E17" s="65"/>
      <c r="F17" s="65"/>
      <c r="G17" s="65"/>
      <c r="H17" s="65"/>
      <c r="I17" s="65"/>
    </row>
    <row r="18" spans="3:11" ht="12.75" customHeight="1" x14ac:dyDescent="0.2">
      <c r="C18" s="66"/>
      <c r="D18" s="66"/>
      <c r="E18" s="65"/>
      <c r="F18" s="65"/>
      <c r="G18" s="65"/>
      <c r="H18" s="65"/>
      <c r="I18" s="65"/>
    </row>
    <row r="19" spans="3:11" ht="12.75" customHeight="1" x14ac:dyDescent="0.2">
      <c r="C19" s="66"/>
      <c r="D19" s="66"/>
      <c r="E19" s="65"/>
      <c r="F19" s="65"/>
      <c r="G19" s="65"/>
      <c r="H19" s="65"/>
      <c r="I19" s="65"/>
    </row>
    <row r="20" spans="3:11" ht="14.25" x14ac:dyDescent="0.2">
      <c r="C20" s="64" t="s">
        <v>65</v>
      </c>
      <c r="D20" s="64"/>
      <c r="E20" s="64"/>
      <c r="F20" s="64"/>
      <c r="G20" s="64"/>
      <c r="H20" s="64"/>
      <c r="I20" s="64"/>
    </row>
    <row r="21" spans="3:11" x14ac:dyDescent="0.2">
      <c r="C21" s="63" t="s">
        <v>64</v>
      </c>
      <c r="D21" s="63"/>
      <c r="E21" s="63"/>
      <c r="F21" s="63"/>
      <c r="G21" s="63"/>
      <c r="H21" s="63"/>
      <c r="I21" s="63"/>
    </row>
    <row r="22" spans="3:11" x14ac:dyDescent="0.2">
      <c r="C22" s="63" t="s">
        <v>63</v>
      </c>
      <c r="D22" s="63"/>
      <c r="E22" s="63"/>
      <c r="F22" s="63"/>
      <c r="G22" s="63"/>
      <c r="H22" s="63"/>
      <c r="I22" s="63"/>
    </row>
    <row r="23" spans="3:11" ht="6" customHeight="1" thickBot="1" x14ac:dyDescent="0.25">
      <c r="C23" s="62"/>
      <c r="D23" s="62"/>
      <c r="E23" s="62"/>
      <c r="F23" s="62"/>
      <c r="G23" s="62"/>
      <c r="H23" s="62"/>
      <c r="I23" s="62"/>
    </row>
    <row r="24" spans="3:11" ht="57" customHeight="1" thickBot="1" x14ac:dyDescent="0.25">
      <c r="C24" s="50" t="s">
        <v>53</v>
      </c>
      <c r="D24" s="53" t="s">
        <v>52</v>
      </c>
      <c r="E24" s="52" t="s">
        <v>51</v>
      </c>
      <c r="F24" s="52" t="s">
        <v>50</v>
      </c>
      <c r="G24" s="52" t="s">
        <v>49</v>
      </c>
      <c r="H24" s="52" t="s">
        <v>48</v>
      </c>
      <c r="I24" s="53" t="s">
        <v>62</v>
      </c>
    </row>
    <row r="25" spans="3:11" ht="13.5" customHeight="1" thickBot="1" x14ac:dyDescent="0.25">
      <c r="C25" s="61" t="s">
        <v>61</v>
      </c>
      <c r="D25" s="60"/>
      <c r="E25" s="60"/>
      <c r="F25" s="60"/>
      <c r="G25" s="60"/>
      <c r="H25" s="60"/>
      <c r="I25" s="59"/>
    </row>
    <row r="26" spans="3:11" ht="13.5" customHeight="1" thickBot="1" x14ac:dyDescent="0.25">
      <c r="C26" s="25" t="s">
        <v>60</v>
      </c>
      <c r="D26" s="30">
        <v>2.5399999999299325</v>
      </c>
      <c r="E26" s="27"/>
      <c r="F26" s="27">
        <v>2.54</v>
      </c>
      <c r="G26" s="27"/>
      <c r="H26" s="56">
        <f>+D26+E26-F26</f>
        <v>-7.0067507351723179E-11</v>
      </c>
      <c r="I26" s="58" t="s">
        <v>59</v>
      </c>
      <c r="K26" s="7">
        <f>0.79+4.85+44035.77</f>
        <v>44041.409999999996</v>
      </c>
    </row>
    <row r="27" spans="3:11" ht="13.5" customHeight="1" thickBot="1" x14ac:dyDescent="0.25">
      <c r="C27" s="25" t="s">
        <v>58</v>
      </c>
      <c r="D27" s="30">
        <v>46.670000000027358</v>
      </c>
      <c r="E27" s="29"/>
      <c r="F27" s="29">
        <f>40.49+6.183</f>
        <v>46.673000000000002</v>
      </c>
      <c r="G27" s="27"/>
      <c r="H27" s="56">
        <f>+D27+E27-F27</f>
        <v>-2.9999999726442184E-3</v>
      </c>
      <c r="I27" s="57"/>
      <c r="K27" s="7">
        <f>8945.62-4789.05+0.69</f>
        <v>4157.26</v>
      </c>
    </row>
    <row r="28" spans="3:11" ht="13.5" customHeight="1" thickBot="1" x14ac:dyDescent="0.25">
      <c r="C28" s="25" t="s">
        <v>57</v>
      </c>
      <c r="D28" s="30">
        <v>-1.4551915228366852E-11</v>
      </c>
      <c r="E28" s="29"/>
      <c r="F28" s="29"/>
      <c r="G28" s="27"/>
      <c r="H28" s="56">
        <f>+D28+E28-F28</f>
        <v>-1.4551915228366852E-11</v>
      </c>
      <c r="I28" s="57"/>
      <c r="K28" s="7">
        <f>4755.44-1127.41+1.68</f>
        <v>3629.7099999999996</v>
      </c>
    </row>
    <row r="29" spans="3:11" ht="13.5" customHeight="1" thickBot="1" x14ac:dyDescent="0.25">
      <c r="C29" s="25" t="s">
        <v>56</v>
      </c>
      <c r="D29" s="30">
        <v>-7.73070496506989E-12</v>
      </c>
      <c r="E29" s="29"/>
      <c r="F29" s="29"/>
      <c r="G29" s="27"/>
      <c r="H29" s="56">
        <f>+D29+E29-F29</f>
        <v>-7.73070496506989E-12</v>
      </c>
      <c r="I29" s="57"/>
      <c r="K29" s="7">
        <f>1240.27-646.19+0.11+1674.37-395.69+0.62</f>
        <v>1873.4899999999998</v>
      </c>
    </row>
    <row r="30" spans="3:11" ht="13.5" customHeight="1" thickBot="1" x14ac:dyDescent="0.25">
      <c r="C30" s="25" t="s">
        <v>55</v>
      </c>
      <c r="D30" s="30">
        <v>4793.8799999999974</v>
      </c>
      <c r="E30" s="29">
        <f>24008.28+10008.37+3331.61</f>
        <v>37348.26</v>
      </c>
      <c r="F30" s="29">
        <f>3431.67+23877.61+9955.25-8.12+755.82</f>
        <v>38012.229999999996</v>
      </c>
      <c r="G30" s="27">
        <f>+E30</f>
        <v>37348.26</v>
      </c>
      <c r="H30" s="56">
        <f>+D30+E30-F30</f>
        <v>4129.9100000000035</v>
      </c>
      <c r="I30" s="55"/>
      <c r="K30" s="7">
        <f>134.76-112.79+357.73+0.07</f>
        <v>379.77</v>
      </c>
    </row>
    <row r="31" spans="3:11" ht="13.5" customHeight="1" thickBot="1" x14ac:dyDescent="0.25">
      <c r="C31" s="25" t="s">
        <v>28</v>
      </c>
      <c r="D31" s="24">
        <f>SUM(D26:D30)</f>
        <v>4843.0899999999328</v>
      </c>
      <c r="E31" s="24">
        <f>SUM(E26:E30)</f>
        <v>37348.26</v>
      </c>
      <c r="F31" s="24">
        <f>SUM(F26:F30)</f>
        <v>38061.442999999999</v>
      </c>
      <c r="G31" s="24">
        <f>SUM(G26:G30)</f>
        <v>37348.26</v>
      </c>
      <c r="H31" s="24">
        <f>SUM(H26:H30)</f>
        <v>4129.9069999999383</v>
      </c>
      <c r="I31" s="25"/>
    </row>
    <row r="32" spans="3:11" ht="13.5" customHeight="1" thickBot="1" x14ac:dyDescent="0.25">
      <c r="C32" s="54" t="s">
        <v>54</v>
      </c>
      <c r="D32" s="54"/>
      <c r="E32" s="54"/>
      <c r="F32" s="54"/>
      <c r="G32" s="54"/>
      <c r="H32" s="54"/>
      <c r="I32" s="54"/>
    </row>
    <row r="33" spans="3:11" ht="56.25" customHeight="1" thickBot="1" x14ac:dyDescent="0.25">
      <c r="C33" s="31" t="s">
        <v>53</v>
      </c>
      <c r="D33" s="53" t="s">
        <v>52</v>
      </c>
      <c r="E33" s="52" t="s">
        <v>51</v>
      </c>
      <c r="F33" s="52" t="s">
        <v>50</v>
      </c>
      <c r="G33" s="52" t="s">
        <v>49</v>
      </c>
      <c r="H33" s="52" t="s">
        <v>48</v>
      </c>
      <c r="I33" s="51" t="s">
        <v>47</v>
      </c>
    </row>
    <row r="34" spans="3:11" ht="30.75" customHeight="1" thickBot="1" x14ac:dyDescent="0.25">
      <c r="C34" s="50" t="s">
        <v>46</v>
      </c>
      <c r="D34" s="49">
        <v>24638.139999999956</v>
      </c>
      <c r="E34" s="28">
        <v>197277.72</v>
      </c>
      <c r="F34" s="28">
        <v>199051.49</v>
      </c>
      <c r="G34" s="28">
        <f>+E34</f>
        <v>197277.72</v>
      </c>
      <c r="H34" s="28">
        <f>+D34+E34-F34</f>
        <v>22864.369999999966</v>
      </c>
      <c r="I34" s="48" t="s">
        <v>45</v>
      </c>
    </row>
    <row r="35" spans="3:11" ht="14.25" customHeight="1" thickBot="1" x14ac:dyDescent="0.25">
      <c r="C35" s="25" t="s">
        <v>44</v>
      </c>
      <c r="D35" s="30">
        <v>6324.9500000000044</v>
      </c>
      <c r="E35" s="27">
        <v>52038.84</v>
      </c>
      <c r="F35" s="27">
        <v>52332.639999999999</v>
      </c>
      <c r="G35" s="28">
        <v>2318.5700000000002</v>
      </c>
      <c r="H35" s="28">
        <f>+D35+E35-F35</f>
        <v>6031.1500000000015</v>
      </c>
      <c r="I35" s="47"/>
      <c r="J35" s="46"/>
    </row>
    <row r="36" spans="3:11" ht="13.5" customHeight="1" thickBot="1" x14ac:dyDescent="0.25">
      <c r="C36" s="31" t="s">
        <v>43</v>
      </c>
      <c r="D36" s="45">
        <v>-6.4948983691248685E-12</v>
      </c>
      <c r="E36" s="27"/>
      <c r="F36" s="27"/>
      <c r="G36" s="28"/>
      <c r="H36" s="28">
        <f>+D36+E36-F36</f>
        <v>-6.4948983691248685E-12</v>
      </c>
      <c r="I36" s="23"/>
    </row>
    <row r="37" spans="3:11" ht="12.75" customHeight="1" thickBot="1" x14ac:dyDescent="0.25">
      <c r="C37" s="25" t="s">
        <v>42</v>
      </c>
      <c r="D37" s="45">
        <v>-2311.6699999999037</v>
      </c>
      <c r="E37" s="27"/>
      <c r="F37" s="27">
        <v>-2311.67</v>
      </c>
      <c r="G37" s="28"/>
      <c r="H37" s="28">
        <f>+D37+E37-F37</f>
        <v>9.6406438387930393E-11</v>
      </c>
      <c r="I37" s="26" t="s">
        <v>41</v>
      </c>
      <c r="J37" s="7">
        <f>7267.31+1245.84</f>
        <v>8513.15</v>
      </c>
      <c r="K37" s="7">
        <f>9258.29+1315.16</f>
        <v>10573.45</v>
      </c>
    </row>
    <row r="38" spans="3:11" ht="26.25" customHeight="1" thickBot="1" x14ac:dyDescent="0.25">
      <c r="C38" s="25" t="s">
        <v>40</v>
      </c>
      <c r="D38" s="30">
        <v>56.509999999987031</v>
      </c>
      <c r="E38" s="27"/>
      <c r="F38" s="27">
        <v>56.51</v>
      </c>
      <c r="G38" s="28"/>
      <c r="H38" s="28">
        <f>+D38+E38-F38</f>
        <v>-1.2967404927621828E-11</v>
      </c>
      <c r="I38" s="32" t="s">
        <v>39</v>
      </c>
      <c r="J38" s="7">
        <f>113.09+3049.03</f>
        <v>3162.1200000000003</v>
      </c>
      <c r="K38" s="7">
        <f>1.21+21.62+2607.25</f>
        <v>2630.08</v>
      </c>
    </row>
    <row r="39" spans="3:11" s="39" customFormat="1" ht="13.5" hidden="1" customHeight="1" thickBot="1" x14ac:dyDescent="0.25">
      <c r="C39" s="44" t="s">
        <v>38</v>
      </c>
      <c r="D39" s="43">
        <v>0</v>
      </c>
      <c r="E39" s="42"/>
      <c r="F39" s="42"/>
      <c r="G39" s="28"/>
      <c r="H39" s="41">
        <f>+D39+E39-F39</f>
        <v>0</v>
      </c>
      <c r="I39" s="40" t="s">
        <v>37</v>
      </c>
    </row>
    <row r="40" spans="3:11" ht="27.75" customHeight="1" thickBot="1" x14ac:dyDescent="0.25">
      <c r="C40" s="25" t="s">
        <v>36</v>
      </c>
      <c r="D40" s="30">
        <v>308.81999999999925</v>
      </c>
      <c r="E40" s="29">
        <v>2455.6799999999998</v>
      </c>
      <c r="F40" s="29">
        <v>2479.86</v>
      </c>
      <c r="G40" s="28">
        <v>2174.8000000000002</v>
      </c>
      <c r="H40" s="28">
        <f>+D40+E40-F40</f>
        <v>284.63999999999896</v>
      </c>
      <c r="I40" s="32" t="s">
        <v>35</v>
      </c>
    </row>
    <row r="41" spans="3:11" ht="13.5" customHeight="1" thickBot="1" x14ac:dyDescent="0.25">
      <c r="C41" s="31" t="s">
        <v>34</v>
      </c>
      <c r="D41" s="30">
        <v>5.2295945351943374E-12</v>
      </c>
      <c r="E41" s="29"/>
      <c r="F41" s="29"/>
      <c r="G41" s="28"/>
      <c r="H41" s="28">
        <f>+D41+E41-F41</f>
        <v>5.2295945351943374E-12</v>
      </c>
      <c r="I41" s="26"/>
    </row>
    <row r="42" spans="3:11" s="33" customFormat="1" ht="24" hidden="1" customHeight="1" thickBot="1" x14ac:dyDescent="0.25">
      <c r="C42" s="38" t="s">
        <v>33</v>
      </c>
      <c r="D42" s="37">
        <v>0</v>
      </c>
      <c r="E42" s="36"/>
      <c r="F42" s="36"/>
      <c r="G42" s="28">
        <f>+E42</f>
        <v>0</v>
      </c>
      <c r="H42" s="35">
        <f>+D42+E42-F42</f>
        <v>0</v>
      </c>
      <c r="I42" s="34" t="s">
        <v>32</v>
      </c>
    </row>
    <row r="43" spans="3:11" ht="13.5" thickBot="1" x14ac:dyDescent="0.25">
      <c r="C43" s="25" t="s">
        <v>31</v>
      </c>
      <c r="D43" s="30">
        <v>1250.2799999999952</v>
      </c>
      <c r="E43" s="29">
        <v>9940.44</v>
      </c>
      <c r="F43" s="29">
        <v>10042.58</v>
      </c>
      <c r="G43" s="28">
        <v>8313.48</v>
      </c>
      <c r="H43" s="28">
        <f>+D43+E43-F43</f>
        <v>1148.1399999999958</v>
      </c>
      <c r="I43" s="32" t="s">
        <v>30</v>
      </c>
    </row>
    <row r="44" spans="3:11" ht="13.5" thickBot="1" x14ac:dyDescent="0.25">
      <c r="C44" s="31" t="s">
        <v>29</v>
      </c>
      <c r="D44" s="30">
        <v>-225.86999999999671</v>
      </c>
      <c r="E44" s="29"/>
      <c r="F44" s="29">
        <v>-225.87</v>
      </c>
      <c r="G44" s="28"/>
      <c r="H44" s="27">
        <f>+D44+E44-F44</f>
        <v>3.2969182939268649E-12</v>
      </c>
      <c r="I44" s="26"/>
      <c r="J44" s="7">
        <f>641.64+317.73</f>
        <v>959.37</v>
      </c>
      <c r="K44" s="7">
        <f>3256.45+1616.02</f>
        <v>4872.4699999999993</v>
      </c>
    </row>
    <row r="45" spans="3:11" ht="16.5" customHeight="1" thickBot="1" x14ac:dyDescent="0.25">
      <c r="C45" s="25" t="s">
        <v>28</v>
      </c>
      <c r="D45" s="24">
        <f>SUM(D34:D44)</f>
        <v>30041.16000000004</v>
      </c>
      <c r="E45" s="24">
        <f>SUM(E34:E44)</f>
        <v>261712.68</v>
      </c>
      <c r="F45" s="24">
        <f>SUM(F34:F44)</f>
        <v>261425.53999999998</v>
      </c>
      <c r="G45" s="24">
        <f>SUM(G34:G44)</f>
        <v>210084.57</v>
      </c>
      <c r="H45" s="24">
        <f>SUM(H34:H44)</f>
        <v>30328.300000000043</v>
      </c>
      <c r="I45" s="23"/>
    </row>
    <row r="46" spans="3:11" ht="13.5" customHeight="1" thickBot="1" x14ac:dyDescent="0.25">
      <c r="C46" s="22" t="s">
        <v>27</v>
      </c>
      <c r="D46" s="22"/>
      <c r="E46" s="22"/>
      <c r="F46" s="22"/>
      <c r="G46" s="22"/>
      <c r="H46" s="22"/>
      <c r="I46" s="22"/>
    </row>
    <row r="47" spans="3:11" ht="37.5" customHeight="1" thickBot="1" x14ac:dyDescent="0.25">
      <c r="C47" s="19" t="s">
        <v>26</v>
      </c>
      <c r="D47" s="21" t="s">
        <v>25</v>
      </c>
      <c r="E47" s="21"/>
      <c r="F47" s="21"/>
      <c r="G47" s="21"/>
      <c r="H47" s="21"/>
      <c r="I47" s="20" t="s">
        <v>24</v>
      </c>
    </row>
    <row r="48" spans="3:11" ht="26.25" customHeight="1" thickBot="1" x14ac:dyDescent="0.25">
      <c r="C48" s="19" t="s">
        <v>22</v>
      </c>
      <c r="D48" s="18" t="s">
        <v>23</v>
      </c>
      <c r="E48" s="17"/>
      <c r="F48" s="17"/>
      <c r="G48" s="17"/>
      <c r="H48" s="16"/>
      <c r="I48" s="15" t="s">
        <v>22</v>
      </c>
    </row>
    <row r="49" spans="3:8" ht="18" customHeight="1" x14ac:dyDescent="0.3">
      <c r="C49" s="14" t="s">
        <v>21</v>
      </c>
      <c r="D49" s="14"/>
      <c r="E49" s="14"/>
      <c r="F49" s="14"/>
      <c r="G49" s="14"/>
      <c r="H49" s="13">
        <f>+H31+H45</f>
        <v>34458.20699999998</v>
      </c>
    </row>
    <row r="50" spans="3:8" ht="15" hidden="1" x14ac:dyDescent="0.25">
      <c r="C50" s="12" t="s">
        <v>20</v>
      </c>
    </row>
    <row r="51" spans="3:8" hidden="1" x14ac:dyDescent="0.2">
      <c r="C51" s="11" t="s">
        <v>19</v>
      </c>
    </row>
    <row r="52" spans="3:8" x14ac:dyDescent="0.2">
      <c r="E52" s="9"/>
      <c r="F52" s="9"/>
    </row>
    <row r="53" spans="3:8" x14ac:dyDescent="0.2">
      <c r="D53" s="9"/>
      <c r="E53" s="9"/>
      <c r="F53" s="9"/>
      <c r="G53" s="9"/>
      <c r="H53" s="9"/>
    </row>
    <row r="54" spans="3:8" hidden="1" x14ac:dyDescent="0.2">
      <c r="H54" s="8">
        <f>6884.76+1506.93+367.04+2570.82+1801.19+5296.5+0.01+27640.39+6751.95+71544.21</f>
        <v>124363.8</v>
      </c>
    </row>
    <row r="55" spans="3:8" hidden="1" x14ac:dyDescent="0.2">
      <c r="D55" s="10">
        <f>+D34+D35+D40</f>
        <v>31271.90999999996</v>
      </c>
      <c r="E55" s="10">
        <f>+E34+E35+E40</f>
        <v>251772.24</v>
      </c>
      <c r="F55" s="10">
        <f>+F34+F35+F40</f>
        <v>253863.99</v>
      </c>
      <c r="G55" s="10">
        <f>+G34+G35+G40</f>
        <v>201771.09</v>
      </c>
      <c r="H55" s="10">
        <f>+H34+H35+H40</f>
        <v>29180.159999999967</v>
      </c>
    </row>
    <row r="56" spans="3:8" x14ac:dyDescent="0.2">
      <c r="C56" s="8" t="s">
        <v>18</v>
      </c>
      <c r="E56" s="9">
        <f>+E45+E31+23400+35219.43</f>
        <v>357680.37</v>
      </c>
      <c r="G56" s="9">
        <f>+G45+G31</f>
        <v>247432.83000000002</v>
      </c>
    </row>
  </sheetData>
  <mergeCells count="11">
    <mergeCell ref="I26:I30"/>
    <mergeCell ref="C32:I32"/>
    <mergeCell ref="D48:H48"/>
    <mergeCell ref="I34:I35"/>
    <mergeCell ref="C46:I46"/>
    <mergeCell ref="D47:H47"/>
    <mergeCell ref="C20:I20"/>
    <mergeCell ref="C21:I21"/>
    <mergeCell ref="C22:I22"/>
    <mergeCell ref="C23:I23"/>
    <mergeCell ref="C25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2249-BC16-4B73-91A4-90972830AE0F}">
  <dimension ref="A13:I23"/>
  <sheetViews>
    <sheetView topLeftCell="A13" zoomScaleNormal="100" zoomScaleSheetLayoutView="120" workbookViewId="0">
      <selection activeCell="H18" sqref="H1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6" t="s">
        <v>17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 t="s">
        <v>16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 t="s">
        <v>15</v>
      </c>
      <c r="B15" s="6"/>
      <c r="C15" s="6"/>
      <c r="D15" s="6"/>
      <c r="E15" s="6"/>
      <c r="F15" s="6"/>
      <c r="G15" s="6"/>
      <c r="H15" s="6"/>
      <c r="I15" s="6"/>
    </row>
    <row r="16" spans="1:9" ht="60" x14ac:dyDescent="0.25">
      <c r="A16" s="5" t="s">
        <v>14</v>
      </c>
      <c r="B16" s="5" t="s">
        <v>13</v>
      </c>
      <c r="C16" s="5" t="s">
        <v>12</v>
      </c>
      <c r="D16" s="5" t="s">
        <v>11</v>
      </c>
      <c r="E16" s="5" t="s">
        <v>10</v>
      </c>
      <c r="F16" s="5" t="s">
        <v>9</v>
      </c>
      <c r="G16" s="5" t="s">
        <v>8</v>
      </c>
      <c r="H16" s="5" t="s">
        <v>7</v>
      </c>
      <c r="I16" s="5" t="s">
        <v>6</v>
      </c>
    </row>
    <row r="17" spans="1:9" x14ac:dyDescent="0.25">
      <c r="A17" s="4" t="s">
        <v>5</v>
      </c>
      <c r="B17" s="3">
        <v>590.73</v>
      </c>
      <c r="C17" s="3">
        <v>0</v>
      </c>
      <c r="D17" s="3">
        <v>52.04</v>
      </c>
      <c r="E17" s="3">
        <v>52.33</v>
      </c>
      <c r="F17" s="3">
        <v>58.62</v>
      </c>
      <c r="G17" s="2">
        <v>2.3185699999999998</v>
      </c>
      <c r="H17" s="1">
        <v>6.0311500000000002</v>
      </c>
      <c r="I17" s="1">
        <f>B17+D17+F17-G17</f>
        <v>699.07142999999996</v>
      </c>
    </row>
    <row r="19" spans="1:9" x14ac:dyDescent="0.25">
      <c r="A19" t="s">
        <v>4</v>
      </c>
    </row>
    <row r="20" spans="1:9" x14ac:dyDescent="0.25">
      <c r="A20" t="s">
        <v>3</v>
      </c>
    </row>
    <row r="21" spans="1:9" x14ac:dyDescent="0.25">
      <c r="A21" t="s">
        <v>2</v>
      </c>
    </row>
    <row r="22" spans="1:9" x14ac:dyDescent="0.25">
      <c r="A22" t="s">
        <v>1</v>
      </c>
    </row>
    <row r="23" spans="1:9" x14ac:dyDescent="0.25">
      <c r="A23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2</vt:lpstr>
      <vt:lpstr>Школьная 2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2022-03-02T11:31:37Z</dcterms:created>
  <dcterms:modified xsi:type="dcterms:W3CDTF">2022-03-19T18:41:50Z</dcterms:modified>
</cp:coreProperties>
</file>