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13_ncr:1_{B784B747-CDDA-4099-87B7-2AB55DB7B2A3}" xr6:coauthVersionLast="47" xr6:coauthVersionMax="47" xr10:uidLastSave="{00000000-0000-0000-0000-000000000000}"/>
  <bookViews>
    <workbookView xWindow="-120" yWindow="-120" windowWidth="20730" windowHeight="11310" xr2:uid="{3230D347-EA86-4103-BFB7-24F6210630EE}"/>
  </bookViews>
  <sheets>
    <sheet name="Сосновая1" sheetId="2" r:id="rId1"/>
    <sheet name="сосновая 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2" l="1"/>
  <c r="H28" i="2"/>
  <c r="K28" i="2"/>
  <c r="D29" i="2"/>
  <c r="H29" i="2" s="1"/>
  <c r="H33" i="2" s="1"/>
  <c r="F29" i="2"/>
  <c r="K29" i="2"/>
  <c r="D30" i="2"/>
  <c r="H30" i="2" s="1"/>
  <c r="K30" i="2"/>
  <c r="D31" i="2"/>
  <c r="H31" i="2" s="1"/>
  <c r="F31" i="2"/>
  <c r="F33" i="2" s="1"/>
  <c r="K31" i="2"/>
  <c r="D32" i="2"/>
  <c r="H32" i="2" s="1"/>
  <c r="F32" i="2"/>
  <c r="G32" i="2"/>
  <c r="K32" i="2"/>
  <c r="D33" i="2"/>
  <c r="E33" i="2"/>
  <c r="G33" i="2"/>
  <c r="D36" i="2"/>
  <c r="E36" i="2"/>
  <c r="H36" i="2" s="1"/>
  <c r="F36" i="2"/>
  <c r="F55" i="2" s="1"/>
  <c r="G36" i="2"/>
  <c r="G55" i="2" s="1"/>
  <c r="J36" i="2"/>
  <c r="D37" i="2"/>
  <c r="D46" i="2" s="1"/>
  <c r="D62" i="2" s="1"/>
  <c r="E37" i="2"/>
  <c r="J37" i="2"/>
  <c r="H38" i="2"/>
  <c r="H39" i="2"/>
  <c r="D40" i="2"/>
  <c r="H40" i="2"/>
  <c r="J40" i="2"/>
  <c r="K40" i="2"/>
  <c r="D41" i="2"/>
  <c r="E41" i="2"/>
  <c r="E46" i="2" s="1"/>
  <c r="E58" i="2" s="1"/>
  <c r="H41" i="2"/>
  <c r="J41" i="2"/>
  <c r="D42" i="2"/>
  <c r="H42" i="2"/>
  <c r="J42" i="2"/>
  <c r="D43" i="2"/>
  <c r="F43" i="2"/>
  <c r="H43" i="2"/>
  <c r="J43" i="2"/>
  <c r="K43" i="2"/>
  <c r="E44" i="2"/>
  <c r="F44" i="2"/>
  <c r="H44" i="2" s="1"/>
  <c r="G44" i="2"/>
  <c r="D45" i="2"/>
  <c r="H45" i="2"/>
  <c r="J45" i="2"/>
  <c r="F46" i="2"/>
  <c r="G46" i="2"/>
  <c r="G58" i="2" s="1"/>
  <c r="E55" i="2"/>
  <c r="H56" i="2"/>
  <c r="D60" i="2"/>
  <c r="I17" i="1"/>
  <c r="K36" i="2" l="1"/>
  <c r="H55" i="2"/>
  <c r="H37" i="2"/>
  <c r="H46" i="2" s="1"/>
  <c r="D55" i="2"/>
  <c r="H57" i="2" l="1"/>
  <c r="H51" i="2"/>
</calcChain>
</file>

<file path=xl/sharedStrings.xml><?xml version="1.0" encoding="utf-8"?>
<sst xmlns="http://schemas.openxmlformats.org/spreadsheetml/2006/main" count="81" uniqueCount="72">
  <si>
    <t>Ремонт бетонных площадок - 75.42 т.р.</t>
  </si>
  <si>
    <t>Замена системы ХВС - 460.33 т.р</t>
  </si>
  <si>
    <t>Ремонт ИТП - 104.83 т.р.</t>
  </si>
  <si>
    <t>Аварийное обслуживание - 1.63 т.р.</t>
  </si>
  <si>
    <t>Производство работ по неисправности в системе освещения общедомовых помещений - 2.95 т.р.</t>
  </si>
  <si>
    <t>Расходный материал - 0.59 т.р.</t>
  </si>
  <si>
    <t>замена замков в помещениях общего пользования - 1.62 т.р.</t>
  </si>
  <si>
    <t>Замена разбитых стекол окон, дверей, ремонт поручней, стен в подъезде,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</si>
  <si>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647.37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</si>
  <si>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</si>
  <si>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</si>
  <si>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01.01.2022г.,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</si>
  <si>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</si>
  <si>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</si>
  <si>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</si>
  <si>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</si>
  <si>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</si>
  <si>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01.01.2021г., тыс.руб.</t>
  </si>
  <si>
    <t>№                             п/п</t>
  </si>
  <si>
    <t>№ 1 по ул. Сосновая с 01.01.2021г. по 31.12.2021г.</t>
  </si>
  <si>
    <t>по выполнению плана текущего ремонта жилого дома</t>
  </si>
  <si>
    <t>ОТЧЕТ</t>
  </si>
  <si>
    <t>списание сальдо</t>
  </si>
  <si>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</si>
  <si>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</si>
  <si>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</si>
  <si>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</si>
  <si>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ИП Гулякова Е.Г.</t>
  </si>
  <si>
    <t xml:space="preserve">Поступило от ИП Гулякова Е.Г. за управление и содержание общедомового имущества 5845,50 руб. </t>
  </si>
  <si>
    <t>ООО "Сантех сервис"</t>
  </si>
  <si>
    <t xml:space="preserve">Поступило от ООО "Сантех сервис" за управление и содержание общедомового имущества  34397,52 руб. </t>
  </si>
  <si>
    <t>ООО "Икс-Трим", АО "Эр-телеком холдинг", ООО "СкайНэт", ПАО "Ростелеком"</t>
  </si>
  <si>
    <t xml:space="preserve">Поступило за размещение интернет оборудования 31200,00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</si>
  <si>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</si>
  <si>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</si>
  <si>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</si>
  <si>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</si>
  <si>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</si>
  <si>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</si>
  <si>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</si>
  <si>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</si>
  <si>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</si>
  <si>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</si>
  <si>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</si>
  <si>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</si>
  <si>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</si>
  <si>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</si>
  <si>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</si>
  <si>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</si>
  <si>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</si>
  <si>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Н/2009-84 от 01.05.2009г.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</si>
  <si>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</si>
  <si>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</si>
  <si>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</si>
  <si>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</si>
  <si>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</si>
  <si>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</si>
  <si>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</si>
  <si>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</si>
  <si>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</si>
  <si>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</si>
  <si>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</si>
  <si>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</si>
  <si>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</si>
  <si>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</si>
  <si>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</si>
  <si>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</si>
  <si>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</si>
  <si>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1  по ул. Сосновая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</si>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</sst>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4">
    <xf numFmtId="0" fontId="0" fillId="0" borderId="0" xfId="0"/>
    <xf numFmtId="0" fontId="1" fillId="0" borderId="0" xfId="1"/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2"/>
    <xf numFmtId="0" fontId="5" fillId="0" borderId="0" xfId="2" applyFont="1"/>
    <xf numFmtId="4" fontId="5" fillId="0" borderId="0" xfId="2" applyNumberFormat="1" applyFont="1"/>
    <xf numFmtId="0" fontId="6" fillId="0" borderId="0" xfId="2" applyFont="1"/>
    <xf numFmtId="0" fontId="7" fillId="0" borderId="0" xfId="2" applyFont="1"/>
    <xf numFmtId="4" fontId="8" fillId="0" borderId="0" xfId="2" applyNumberFormat="1" applyFont="1"/>
    <xf numFmtId="0" fontId="9" fillId="0" borderId="0" xfId="2" applyFont="1"/>
    <xf numFmtId="0" fontId="5" fillId="0" borderId="3" xfId="2" applyFont="1" applyBorder="1" applyAlignment="1">
      <alignment horizontal="center" wrapText="1"/>
    </xf>
    <xf numFmtId="0" fontId="4" fillId="0" borderId="4" xfId="2" applyBorder="1" applyAlignment="1">
      <alignment horizontal="center" vertical="top" wrapText="1"/>
    </xf>
    <xf numFmtId="0" fontId="4" fillId="0" borderId="5" xfId="2" applyBorder="1" applyAlignment="1">
      <alignment horizontal="center" vertical="top" wrapText="1"/>
    </xf>
    <xf numFmtId="4" fontId="5" fillId="0" borderId="6" xfId="2" applyNumberFormat="1" applyFont="1" applyBorder="1" applyAlignment="1">
      <alignment horizontal="center" vertical="top" wrapText="1"/>
    </xf>
    <xf numFmtId="0" fontId="10" fillId="0" borderId="6" xfId="2" applyFont="1" applyBorder="1" applyAlignment="1">
      <alignment horizontal="center" wrapText="1"/>
    </xf>
    <xf numFmtId="0" fontId="5" fillId="0" borderId="1" xfId="2" applyFont="1" applyBorder="1" applyAlignment="1">
      <alignment horizontal="center" vertical="top" wrapText="1"/>
    </xf>
    <xf numFmtId="4" fontId="5" fillId="0" borderId="1" xfId="2" applyNumberFormat="1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top" wrapText="1"/>
    </xf>
    <xf numFmtId="0" fontId="10" fillId="0" borderId="8" xfId="2" applyFont="1" applyBorder="1" applyAlignment="1">
      <alignment horizontal="center" vertical="top" wrapText="1"/>
    </xf>
    <xf numFmtId="4" fontId="10" fillId="0" borderId="8" xfId="2" applyNumberFormat="1" applyFont="1" applyBorder="1" applyAlignment="1">
      <alignment vertical="top" wrapText="1"/>
    </xf>
    <xf numFmtId="0" fontId="10" fillId="0" borderId="9" xfId="2" applyFont="1" applyBorder="1" applyAlignment="1">
      <alignment horizontal="center" vertical="top" wrapText="1"/>
    </xf>
    <xf numFmtId="0" fontId="5" fillId="0" borderId="8" xfId="2" applyFont="1" applyBorder="1" applyAlignment="1">
      <alignment horizontal="center" vertical="top" wrapText="1"/>
    </xf>
    <xf numFmtId="4" fontId="11" fillId="0" borderId="4" xfId="2" applyNumberFormat="1" applyFont="1" applyBorder="1" applyAlignment="1">
      <alignment vertical="top" wrapText="1"/>
    </xf>
    <xf numFmtId="4" fontId="5" fillId="0" borderId="8" xfId="2" applyNumberFormat="1" applyFont="1" applyBorder="1" applyAlignment="1">
      <alignment vertical="top" wrapText="1"/>
    </xf>
    <xf numFmtId="4" fontId="5" fillId="0" borderId="8" xfId="2" applyNumberFormat="1" applyFont="1" applyBorder="1" applyAlignment="1">
      <alignment horizontal="right" vertical="top" wrapText="1"/>
    </xf>
    <xf numFmtId="0" fontId="12" fillId="0" borderId="8" xfId="2" applyFont="1" applyBorder="1" applyAlignment="1">
      <alignment horizontal="center" vertical="top" wrapText="1"/>
    </xf>
    <xf numFmtId="0" fontId="13" fillId="0" borderId="9" xfId="2" applyFont="1" applyBorder="1" applyAlignment="1">
      <alignment horizontal="center" vertical="top" wrapText="1"/>
    </xf>
    <xf numFmtId="4" fontId="5" fillId="4" borderId="8" xfId="2" applyNumberFormat="1" applyFont="1" applyFill="1" applyBorder="1" applyAlignment="1">
      <alignment horizontal="right" vertical="top" wrapText="1"/>
    </xf>
    <xf numFmtId="0" fontId="5" fillId="0" borderId="8" xfId="2" applyFont="1" applyBorder="1" applyAlignment="1">
      <alignment horizontal="right" vertical="top" wrapText="1"/>
    </xf>
    <xf numFmtId="4" fontId="11" fillId="0" borderId="8" xfId="2" applyNumberFormat="1" applyFont="1" applyBorder="1" applyAlignment="1">
      <alignment vertical="top" wrapText="1"/>
    </xf>
    <xf numFmtId="0" fontId="5" fillId="4" borderId="8" xfId="2" applyFont="1" applyFill="1" applyBorder="1" applyAlignment="1">
      <alignment horizontal="right" vertical="top" wrapText="1"/>
    </xf>
    <xf numFmtId="0" fontId="6" fillId="0" borderId="8" xfId="2" applyFont="1" applyBorder="1" applyAlignment="1">
      <alignment horizontal="right" vertical="top" wrapText="1"/>
    </xf>
    <xf numFmtId="4" fontId="4" fillId="0" borderId="0" xfId="2" applyNumberFormat="1"/>
    <xf numFmtId="0" fontId="14" fillId="0" borderId="9" xfId="2" applyFont="1" applyBorder="1" applyAlignment="1">
      <alignment horizontal="center" vertical="center" wrapText="1"/>
    </xf>
    <xf numFmtId="2" fontId="4" fillId="0" borderId="0" xfId="2" applyNumberFormat="1"/>
    <xf numFmtId="0" fontId="6" fillId="0" borderId="10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right" vertical="top" wrapText="1"/>
    </xf>
    <xf numFmtId="0" fontId="13" fillId="0" borderId="3" xfId="2" applyFont="1" applyBorder="1" applyAlignment="1">
      <alignment horizontal="center" vertical="top" wrapText="1"/>
    </xf>
    <xf numFmtId="0" fontId="13" fillId="0" borderId="8" xfId="2" applyFont="1" applyBorder="1" applyAlignment="1">
      <alignment horizontal="center" vertical="top" wrapText="1"/>
    </xf>
    <xf numFmtId="0" fontId="15" fillId="0" borderId="4" xfId="2" applyFont="1" applyBorder="1" applyAlignment="1">
      <alignment horizontal="center" vertical="top" wrapText="1"/>
    </xf>
    <xf numFmtId="0" fontId="13" fillId="0" borderId="4" xfId="2" applyFont="1" applyBorder="1" applyAlignment="1">
      <alignment horizontal="center" vertical="top" wrapText="1"/>
    </xf>
    <xf numFmtId="0" fontId="10" fillId="0" borderId="5" xfId="2" applyFont="1" applyBorder="1" applyAlignment="1">
      <alignment horizontal="center" vertical="top" wrapText="1"/>
    </xf>
    <xf numFmtId="0" fontId="5" fillId="0" borderId="9" xfId="2" applyFont="1" applyBorder="1" applyAlignment="1">
      <alignment horizontal="center" vertical="center" wrapText="1"/>
    </xf>
    <xf numFmtId="4" fontId="11" fillId="0" borderId="3" xfId="2" applyNumberFormat="1" applyFont="1" applyBorder="1" applyAlignment="1">
      <alignment vertical="top" wrapText="1"/>
    </xf>
    <xf numFmtId="0" fontId="5" fillId="0" borderId="11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13" fillId="0" borderId="12" xfId="2" applyFont="1" applyBorder="1" applyAlignment="1">
      <alignment horizontal="center" vertical="top" wrapText="1"/>
    </xf>
    <xf numFmtId="0" fontId="13" fillId="0" borderId="5" xfId="2" applyFont="1" applyBorder="1" applyAlignment="1">
      <alignment horizontal="center" vertical="top" wrapText="1"/>
    </xf>
    <xf numFmtId="0" fontId="13" fillId="0" borderId="6" xfId="2" applyFont="1" applyBorder="1" applyAlignment="1">
      <alignment horizontal="center" vertical="top" wrapText="1"/>
    </xf>
    <xf numFmtId="0" fontId="16" fillId="0" borderId="13" xfId="2" applyFont="1" applyBorder="1" applyAlignment="1">
      <alignment horizontal="center"/>
    </xf>
    <xf numFmtId="0" fontId="16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18" fillId="0" borderId="0" xfId="2" applyFont="1"/>
    <xf numFmtId="0" fontId="10" fillId="0" borderId="0" xfId="2" applyFont="1" applyAlignment="1">
      <alignment horizontal="center"/>
    </xf>
    <xf numFmtId="0" fontId="18" fillId="0" borderId="4" xfId="2" applyFont="1" applyBorder="1"/>
    <xf numFmtId="0" fontId="18" fillId="0" borderId="5" xfId="2" applyFont="1" applyBorder="1"/>
    <xf numFmtId="0" fontId="10" fillId="0" borderId="5" xfId="2" applyFont="1" applyBorder="1" applyAlignment="1">
      <alignment horizontal="center"/>
    </xf>
    <xf numFmtId="0" fontId="10" fillId="0" borderId="6" xfId="2" applyFont="1" applyBorder="1" applyAlignment="1">
      <alignment horizontal="center"/>
    </xf>
  </cellXfs>
  <cellStyles count="3">
    <cellStyle name="Обычный" xfId="0" builtinId="0"/>
    <cellStyle name="Обычный 2" xfId="1" xr:uid="{ED7AFE04-EF76-4D17-B07A-8AE5862AEE63}"/>
    <cellStyle name="Обычный 3" xfId="2" xr:uid="{E1FD896B-11F8-45B0-93AF-F661A7352A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F9271-AC9A-428F-9E87-47D357A1D422}">
  <dimension ref="A1:K62"/>
  <sheetViews>
    <sheetView tabSelected="1" topLeftCell="C40" zoomScaleNormal="100" zoomScaleSheetLayoutView="100" workbookViewId="0">
      <selection activeCell="E59" sqref="E59"/>
    </sheetView>
  </sheetViews>
  <sheetFormatPr defaultRowHeight="12.75" x14ac:dyDescent="0.2"/>
  <cols>
    <col min="1" max="1" width="3.42578125" style="9" hidden="1" customWidth="1"/>
    <col min="2" max="2" width="9.140625" style="9" hidden="1" customWidth="1"/>
    <col min="3" max="3" width="28.5703125" style="10" customWidth="1"/>
    <col min="4" max="4" width="13.28515625" style="10" customWidth="1"/>
    <col min="5" max="5" width="11.85546875" style="10" customWidth="1"/>
    <col min="6" max="6" width="13.28515625" style="10" customWidth="1"/>
    <col min="7" max="7" width="11.85546875" style="10" customWidth="1"/>
    <col min="8" max="8" width="13.140625" style="10" customWidth="1"/>
    <col min="9" max="9" width="26.28515625" style="10" customWidth="1"/>
    <col min="10" max="10" width="12.42578125" style="9" hidden="1" customWidth="1"/>
    <col min="11" max="11" width="9.5703125" style="9" hidden="1" customWidth="1"/>
    <col min="12" max="16384" width="9.140625" style="9"/>
  </cols>
  <sheetData>
    <row r="1" spans="3:9" ht="12.75" hidden="1" customHeight="1" x14ac:dyDescent="0.2">
      <c r="C1" s="58"/>
      <c r="D1" s="58"/>
      <c r="E1" s="58"/>
      <c r="F1" s="58"/>
      <c r="G1" s="58"/>
      <c r="H1" s="58"/>
      <c r="I1" s="58"/>
    </row>
    <row r="2" spans="3:9" ht="13.5" hidden="1" customHeight="1" thickBot="1" x14ac:dyDescent="0.25">
      <c r="C2" s="58"/>
      <c r="D2" s="58"/>
      <c r="E2" s="58" t="s">
        <v>71</v>
      </c>
      <c r="F2" s="58"/>
      <c r="G2" s="58"/>
      <c r="H2" s="58"/>
      <c r="I2" s="58"/>
    </row>
    <row r="3" spans="3:9" ht="13.5" hidden="1" customHeight="1" thickBot="1" x14ac:dyDescent="0.25">
      <c r="C3" s="63"/>
      <c r="D3" s="62"/>
      <c r="E3" s="61"/>
      <c r="F3" s="61"/>
      <c r="G3" s="61"/>
      <c r="H3" s="61"/>
      <c r="I3" s="60"/>
    </row>
    <row r="4" spans="3:9" ht="12.75" hidden="1" customHeight="1" x14ac:dyDescent="0.2">
      <c r="C4" s="59"/>
      <c r="D4" s="59"/>
      <c r="E4" s="58"/>
      <c r="F4" s="58"/>
      <c r="G4" s="58"/>
      <c r="H4" s="58"/>
      <c r="I4" s="58"/>
    </row>
    <row r="5" spans="3:9" ht="12.75" customHeight="1" x14ac:dyDescent="0.2">
      <c r="C5" s="59"/>
      <c r="D5" s="59"/>
      <c r="E5" s="58"/>
      <c r="F5" s="58"/>
      <c r="G5" s="58"/>
      <c r="H5" s="58"/>
      <c r="I5" s="58"/>
    </row>
    <row r="6" spans="3:9" ht="12.75" customHeight="1" x14ac:dyDescent="0.2">
      <c r="C6" s="59"/>
      <c r="D6" s="59"/>
      <c r="E6" s="58"/>
      <c r="F6" s="58"/>
      <c r="G6" s="58"/>
      <c r="H6" s="58"/>
      <c r="I6" s="58"/>
    </row>
    <row r="7" spans="3:9" ht="12.75" customHeight="1" x14ac:dyDescent="0.2">
      <c r="C7" s="59"/>
      <c r="D7" s="59"/>
      <c r="E7" s="58"/>
      <c r="F7" s="58"/>
      <c r="G7" s="58"/>
      <c r="H7" s="58"/>
      <c r="I7" s="58"/>
    </row>
    <row r="8" spans="3:9" ht="12.75" customHeight="1" x14ac:dyDescent="0.2">
      <c r="C8" s="59"/>
      <c r="D8" s="59"/>
      <c r="E8" s="58"/>
      <c r="F8" s="58"/>
      <c r="G8" s="58"/>
      <c r="H8" s="58"/>
      <c r="I8" s="58"/>
    </row>
    <row r="9" spans="3:9" ht="12.75" customHeight="1" x14ac:dyDescent="0.2">
      <c r="C9" s="59"/>
      <c r="D9" s="59"/>
      <c r="E9" s="58"/>
      <c r="F9" s="58"/>
      <c r="G9" s="58"/>
      <c r="H9" s="58"/>
      <c r="I9" s="58"/>
    </row>
    <row r="10" spans="3:9" ht="12.75" customHeight="1" x14ac:dyDescent="0.2">
      <c r="C10" s="59"/>
      <c r="D10" s="59"/>
      <c r="E10" s="58"/>
      <c r="F10" s="58"/>
      <c r="G10" s="58"/>
      <c r="H10" s="58"/>
      <c r="I10" s="58"/>
    </row>
    <row r="11" spans="3:9" ht="12.75" customHeight="1" x14ac:dyDescent="0.2">
      <c r="C11" s="59"/>
      <c r="D11" s="59"/>
      <c r="E11" s="58"/>
      <c r="F11" s="58"/>
      <c r="G11" s="58"/>
      <c r="H11" s="58"/>
      <c r="I11" s="58"/>
    </row>
    <row r="12" spans="3:9" ht="12.75" customHeight="1" x14ac:dyDescent="0.2">
      <c r="C12" s="59"/>
      <c r="D12" s="59"/>
      <c r="E12" s="58"/>
      <c r="F12" s="58"/>
      <c r="G12" s="58"/>
      <c r="H12" s="58"/>
      <c r="I12" s="58"/>
    </row>
    <row r="13" spans="3:9" ht="12.75" customHeight="1" x14ac:dyDescent="0.2">
      <c r="C13" s="59"/>
      <c r="D13" s="59"/>
      <c r="E13" s="58"/>
      <c r="F13" s="58"/>
      <c r="G13" s="58"/>
      <c r="H13" s="58"/>
      <c r="I13" s="58"/>
    </row>
    <row r="14" spans="3:9" ht="12.75" customHeight="1" x14ac:dyDescent="0.2">
      <c r="C14" s="59"/>
      <c r="D14" s="59"/>
      <c r="E14" s="58"/>
      <c r="F14" s="58"/>
      <c r="G14" s="58"/>
      <c r="H14" s="58"/>
      <c r="I14" s="58"/>
    </row>
    <row r="15" spans="3:9" ht="12.75" customHeight="1" x14ac:dyDescent="0.2">
      <c r="C15" s="59"/>
      <c r="D15" s="59"/>
      <c r="E15" s="58"/>
      <c r="F15" s="58"/>
      <c r="G15" s="58"/>
      <c r="H15" s="58"/>
      <c r="I15" s="58"/>
    </row>
    <row r="16" spans="3:9" ht="12.75" customHeight="1" x14ac:dyDescent="0.2">
      <c r="C16" s="59"/>
      <c r="D16" s="59"/>
      <c r="E16" s="58"/>
      <c r="F16" s="58"/>
      <c r="G16" s="58"/>
      <c r="H16" s="58"/>
      <c r="I16" s="58"/>
    </row>
    <row r="17" spans="3:11" ht="12.75" customHeight="1" x14ac:dyDescent="0.2">
      <c r="C17" s="59"/>
      <c r="D17" s="59"/>
      <c r="E17" s="58"/>
      <c r="F17" s="58"/>
      <c r="G17" s="58"/>
      <c r="H17" s="58"/>
      <c r="I17" s="58"/>
    </row>
    <row r="18" spans="3:11" ht="12.75" customHeight="1" x14ac:dyDescent="0.2">
      <c r="C18" s="59"/>
      <c r="D18" s="59"/>
      <c r="E18" s="58"/>
      <c r="F18" s="58"/>
      <c r="G18" s="58"/>
      <c r="H18" s="58"/>
      <c r="I18" s="58"/>
    </row>
    <row r="19" spans="3:11" ht="12.75" customHeight="1" x14ac:dyDescent="0.2">
      <c r="C19" s="59"/>
      <c r="D19" s="59"/>
      <c r="E19" s="58"/>
      <c r="F19" s="58"/>
      <c r="G19" s="58"/>
      <c r="H19" s="58"/>
      <c r="I19" s="58"/>
    </row>
    <row r="20" spans="3:11" ht="12.75" customHeight="1" x14ac:dyDescent="0.2">
      <c r="C20" s="59"/>
      <c r="D20" s="59"/>
      <c r="E20" s="58"/>
      <c r="F20" s="58"/>
      <c r="G20" s="58"/>
      <c r="H20" s="58"/>
      <c r="I20" s="58"/>
    </row>
    <row r="21" spans="3:11" ht="12.75" customHeight="1" x14ac:dyDescent="0.2">
      <c r="C21" s="59"/>
      <c r="D21" s="59"/>
      <c r="E21" s="58"/>
      <c r="F21" s="58"/>
      <c r="G21" s="58"/>
      <c r="H21" s="58"/>
      <c r="I21" s="58"/>
    </row>
    <row r="22" spans="3:11" ht="14.25" x14ac:dyDescent="0.2">
      <c r="C22" s="57" t="s">
        <v>70</v>
      </c>
      <c r="D22" s="57"/>
      <c r="E22" s="57"/>
      <c r="F22" s="57"/>
      <c r="G22" s="57"/>
      <c r="H22" s="57"/>
      <c r="I22" s="57"/>
    </row>
    <row r="23" spans="3:11" x14ac:dyDescent="0.2">
      <c r="C23" s="56" t="s">
        <v>69</v>
      </c>
      <c r="D23" s="56"/>
      <c r="E23" s="56"/>
      <c r="F23" s="56"/>
      <c r="G23" s="56"/>
      <c r="H23" s="56"/>
      <c r="I23" s="56"/>
    </row>
    <row r="24" spans="3:11" x14ac:dyDescent="0.2">
      <c r="C24" s="56" t="s">
        <v>68</v>
      </c>
      <c r="D24" s="56"/>
      <c r="E24" s="56"/>
      <c r="F24" s="56"/>
      <c r="G24" s="56"/>
      <c r="H24" s="56"/>
      <c r="I24" s="56"/>
    </row>
    <row r="25" spans="3:11" ht="6" customHeight="1" thickBot="1" x14ac:dyDescent="0.25">
      <c r="C25" s="55"/>
      <c r="D25" s="55"/>
      <c r="E25" s="55"/>
      <c r="F25" s="55"/>
      <c r="G25" s="55"/>
      <c r="H25" s="55"/>
      <c r="I25" s="55"/>
    </row>
    <row r="26" spans="3:11" ht="53.25" customHeight="1" thickBot="1" x14ac:dyDescent="0.25">
      <c r="C26" s="43" t="s">
        <v>58</v>
      </c>
      <c r="D26" s="46" t="s">
        <v>57</v>
      </c>
      <c r="E26" s="45" t="s">
        <v>56</v>
      </c>
      <c r="F26" s="45" t="s">
        <v>55</v>
      </c>
      <c r="G26" s="45" t="s">
        <v>54</v>
      </c>
      <c r="H26" s="45" t="s">
        <v>53</v>
      </c>
      <c r="I26" s="46" t="s">
        <v>67</v>
      </c>
    </row>
    <row r="27" spans="3:11" ht="13.5" customHeight="1" thickBot="1" x14ac:dyDescent="0.25">
      <c r="C27" s="54" t="s">
        <v>66</v>
      </c>
      <c r="D27" s="53"/>
      <c r="E27" s="53"/>
      <c r="F27" s="53"/>
      <c r="G27" s="53"/>
      <c r="H27" s="53"/>
      <c r="I27" s="52"/>
    </row>
    <row r="28" spans="3:11" ht="13.5" customHeight="1" thickBot="1" x14ac:dyDescent="0.25">
      <c r="C28" s="26" t="s">
        <v>65</v>
      </c>
      <c r="D28" s="33">
        <f>134777.049999999-33527.64-18905.95</f>
        <v>82343.459999999002</v>
      </c>
      <c r="E28" s="35"/>
      <c r="F28" s="35">
        <v>3313.42</v>
      </c>
      <c r="G28" s="35"/>
      <c r="H28" s="49">
        <f>+D28+E28-F28</f>
        <v>79030.039999999004</v>
      </c>
      <c r="I28" s="51" t="s">
        <v>64</v>
      </c>
      <c r="K28" s="40">
        <f>151090.43-1325.43+3658.11+358.85</f>
        <v>153781.96</v>
      </c>
    </row>
    <row r="29" spans="3:11" ht="13.5" customHeight="1" thickBot="1" x14ac:dyDescent="0.25">
      <c r="C29" s="26" t="s">
        <v>63</v>
      </c>
      <c r="D29" s="33">
        <f>276041.16-9776.68-3447-4029.45-24816.43</f>
        <v>233971.59999999998</v>
      </c>
      <c r="E29" s="29"/>
      <c r="F29" s="29">
        <f>4066.77+4550.14-6715.73</f>
        <v>1901.1800000000003</v>
      </c>
      <c r="G29" s="35"/>
      <c r="H29" s="49">
        <f>+D29+E29-F29</f>
        <v>232070.41999999998</v>
      </c>
      <c r="I29" s="50"/>
      <c r="K29" s="9">
        <f>51032.8-1393.1+14.7+310.74</f>
        <v>49965.14</v>
      </c>
    </row>
    <row r="30" spans="3:11" ht="13.5" customHeight="1" thickBot="1" x14ac:dyDescent="0.25">
      <c r="C30" s="26" t="s">
        <v>62</v>
      </c>
      <c r="D30" s="33">
        <f>126179.38-8195.36-13669.56</f>
        <v>104314.46</v>
      </c>
      <c r="E30" s="29"/>
      <c r="F30" s="29">
        <v>5006.2</v>
      </c>
      <c r="G30" s="35"/>
      <c r="H30" s="49">
        <f>+D30+E30-F30</f>
        <v>99308.260000000009</v>
      </c>
      <c r="I30" s="50"/>
      <c r="K30" s="9">
        <f>29159.94-288.06+356.66</f>
        <v>29228.539999999997</v>
      </c>
    </row>
    <row r="31" spans="3:11" ht="13.5" customHeight="1" thickBot="1" x14ac:dyDescent="0.25">
      <c r="C31" s="26" t="s">
        <v>61</v>
      </c>
      <c r="D31" s="33">
        <f>101180.37-120.29-5790.77-11496.34</f>
        <v>83772.97</v>
      </c>
      <c r="E31" s="29"/>
      <c r="F31" s="29">
        <f>4381.12+0.34</f>
        <v>4381.46</v>
      </c>
      <c r="G31" s="35"/>
      <c r="H31" s="49">
        <f>+D31+E31-F31</f>
        <v>79391.509999999995</v>
      </c>
      <c r="I31" s="50"/>
      <c r="K31" s="9">
        <f>131.82+10422.39-101.1+42.96+7411.2-173.6</f>
        <v>17733.669999999998</v>
      </c>
    </row>
    <row r="32" spans="3:11" ht="13.5" customHeight="1" thickBot="1" x14ac:dyDescent="0.25">
      <c r="C32" s="26" t="s">
        <v>60</v>
      </c>
      <c r="D32" s="33">
        <f>1818.32000000001-12.8-295.99</f>
        <v>1509.53000000001</v>
      </c>
      <c r="E32" s="29"/>
      <c r="F32" s="29">
        <f>-937.6-394.57+0.1+38.69+84.06+1.25</f>
        <v>-1208.0700000000002</v>
      </c>
      <c r="G32" s="35">
        <f>+E32</f>
        <v>0</v>
      </c>
      <c r="H32" s="49">
        <f>+D32+E32-F32</f>
        <v>2717.6000000000104</v>
      </c>
      <c r="I32" s="48"/>
      <c r="K32" s="9">
        <f>13.23-19.03+343.09-52.68+217.87-20.72</f>
        <v>481.76</v>
      </c>
    </row>
    <row r="33" spans="3:11" ht="13.5" customHeight="1" thickBot="1" x14ac:dyDescent="0.25">
      <c r="C33" s="26" t="s">
        <v>35</v>
      </c>
      <c r="D33" s="25">
        <f>SUM(D28:D32)</f>
        <v>505912.01999999909</v>
      </c>
      <c r="E33" s="25">
        <f>SUM(E28:E32)</f>
        <v>0</v>
      </c>
      <c r="F33" s="25">
        <f>SUM(F28:F32)</f>
        <v>13394.189999999999</v>
      </c>
      <c r="G33" s="25">
        <f>SUM(G28:G32)</f>
        <v>0</v>
      </c>
      <c r="H33" s="25">
        <f>SUM(H28:H32)</f>
        <v>492517.82999999903</v>
      </c>
      <c r="I33" s="26"/>
    </row>
    <row r="34" spans="3:11" ht="13.5" customHeight="1" thickBot="1" x14ac:dyDescent="0.25">
      <c r="C34" s="47" t="s">
        <v>59</v>
      </c>
      <c r="D34" s="47"/>
      <c r="E34" s="47"/>
      <c r="F34" s="47"/>
      <c r="G34" s="47"/>
      <c r="H34" s="47"/>
      <c r="I34" s="47"/>
    </row>
    <row r="35" spans="3:11" ht="49.5" customHeight="1" thickBot="1" x14ac:dyDescent="0.25">
      <c r="C35" s="32" t="s">
        <v>58</v>
      </c>
      <c r="D35" s="46" t="s">
        <v>57</v>
      </c>
      <c r="E35" s="45" t="s">
        <v>56</v>
      </c>
      <c r="F35" s="45" t="s">
        <v>55</v>
      </c>
      <c r="G35" s="45" t="s">
        <v>54</v>
      </c>
      <c r="H35" s="45" t="s">
        <v>53</v>
      </c>
      <c r="I35" s="44" t="s">
        <v>52</v>
      </c>
    </row>
    <row r="36" spans="3:11" ht="23.25" customHeight="1" thickBot="1" x14ac:dyDescent="0.25">
      <c r="C36" s="43" t="s">
        <v>51</v>
      </c>
      <c r="D36" s="42">
        <f>293824.9-32494.34</f>
        <v>261330.56000000003</v>
      </c>
      <c r="E36" s="28">
        <f>830906.52</f>
        <v>830906.52</v>
      </c>
      <c r="F36" s="28">
        <f>822890.29+12880.31</f>
        <v>835770.60000000009</v>
      </c>
      <c r="G36" s="28">
        <f>+E36</f>
        <v>830906.52</v>
      </c>
      <c r="H36" s="28">
        <f>+D36+E36-F36</f>
        <v>256466.47999999998</v>
      </c>
      <c r="I36" s="41" t="s">
        <v>50</v>
      </c>
      <c r="J36" s="40">
        <f>32130.32-19.33+9.88-0.05+3.56-0.02-D36</f>
        <v>-229206.2</v>
      </c>
      <c r="K36" s="38">
        <f>65382.79-453.16+1221.72-10.18+367.98-3.88-H36</f>
        <v>-189961.21</v>
      </c>
    </row>
    <row r="37" spans="3:11" ht="14.25" customHeight="1" thickBot="1" x14ac:dyDescent="0.25">
      <c r="C37" s="26" t="s">
        <v>49</v>
      </c>
      <c r="D37" s="34">
        <f>65218.54-7047.12</f>
        <v>58171.42</v>
      </c>
      <c r="E37" s="35">
        <f>184509.48-2605.65</f>
        <v>181903.83000000002</v>
      </c>
      <c r="F37" s="35">
        <v>184385.45</v>
      </c>
      <c r="G37" s="28">
        <v>647366.02</v>
      </c>
      <c r="H37" s="28">
        <f>+D37+E37-F37</f>
        <v>55689.799999999988</v>
      </c>
      <c r="I37" s="39"/>
      <c r="J37" s="38">
        <f>13782.74-95.86</f>
        <v>13686.88</v>
      </c>
    </row>
    <row r="38" spans="3:11" ht="13.5" customHeight="1" thickBot="1" x14ac:dyDescent="0.25">
      <c r="C38" s="32" t="s">
        <v>48</v>
      </c>
      <c r="D38" s="37">
        <v>3611.0699999999897</v>
      </c>
      <c r="E38" s="35"/>
      <c r="F38" s="35">
        <v>348.04</v>
      </c>
      <c r="G38" s="28"/>
      <c r="H38" s="28">
        <f>+D38+E38-F38</f>
        <v>3263.0299999999897</v>
      </c>
      <c r="I38" s="24"/>
    </row>
    <row r="39" spans="3:11" ht="12.75" hidden="1" customHeight="1" thickBot="1" x14ac:dyDescent="0.25">
      <c r="C39" s="26" t="s">
        <v>47</v>
      </c>
      <c r="D39" s="34">
        <v>0</v>
      </c>
      <c r="E39" s="35"/>
      <c r="F39" s="35"/>
      <c r="G39" s="28"/>
      <c r="H39" s="28">
        <f>+D39+E39-F39</f>
        <v>0</v>
      </c>
      <c r="I39" s="31" t="s">
        <v>46</v>
      </c>
    </row>
    <row r="40" spans="3:11" ht="27" customHeight="1" thickBot="1" x14ac:dyDescent="0.25">
      <c r="C40" s="26" t="s">
        <v>45</v>
      </c>
      <c r="D40" s="36">
        <f>28373.15-1747.55-4650.1</f>
        <v>21975.5</v>
      </c>
      <c r="E40" s="35"/>
      <c r="F40" s="35">
        <v>2095.5300000000002</v>
      </c>
      <c r="G40" s="28"/>
      <c r="H40" s="28">
        <f>+D40+E40-F40</f>
        <v>19879.97</v>
      </c>
      <c r="I40" s="27" t="s">
        <v>44</v>
      </c>
      <c r="J40" s="9">
        <f>296.02+6944.9-4.34</f>
        <v>7236.58</v>
      </c>
      <c r="K40" s="9">
        <f>2266.28+12781.73-104.31+283.39</f>
        <v>15227.09</v>
      </c>
    </row>
    <row r="41" spans="3:11" ht="27" customHeight="1" thickBot="1" x14ac:dyDescent="0.25">
      <c r="C41" s="26" t="s">
        <v>43</v>
      </c>
      <c r="D41" s="34">
        <f>9430.16-1109.91</f>
        <v>8320.25</v>
      </c>
      <c r="E41" s="29">
        <f>26535.96-1801.2</f>
        <v>24734.76</v>
      </c>
      <c r="F41" s="29">
        <v>24967.51</v>
      </c>
      <c r="G41" s="28">
        <v>8250</v>
      </c>
      <c r="H41" s="28">
        <f>+D41+E41-F41</f>
        <v>8087.4999999999964</v>
      </c>
      <c r="I41" s="27" t="s">
        <v>42</v>
      </c>
      <c r="J41" s="9">
        <f>2428.69-16.9</f>
        <v>2411.79</v>
      </c>
    </row>
    <row r="42" spans="3:11" ht="13.5" customHeight="1" thickBot="1" x14ac:dyDescent="0.25">
      <c r="C42" s="32" t="s">
        <v>41</v>
      </c>
      <c r="D42" s="30">
        <f>31140.63-3851.64</f>
        <v>27288.99</v>
      </c>
      <c r="E42" s="29"/>
      <c r="F42" s="29">
        <v>1394</v>
      </c>
      <c r="G42" s="28"/>
      <c r="H42" s="28">
        <f>+D42+E42-F42</f>
        <v>25894.99</v>
      </c>
      <c r="I42" s="31"/>
      <c r="J42" s="9">
        <f>12237.13-81.86</f>
        <v>12155.269999999999</v>
      </c>
    </row>
    <row r="43" spans="3:11" ht="13.5" customHeight="1" thickBot="1" x14ac:dyDescent="0.25">
      <c r="C43" s="32" t="s">
        <v>40</v>
      </c>
      <c r="D43" s="33">
        <f>33902.59-4331.49-2110.21-878.46</f>
        <v>26582.43</v>
      </c>
      <c r="E43" s="29"/>
      <c r="F43" s="29">
        <f>168.83-1432.16+236.44</f>
        <v>-1026.8900000000001</v>
      </c>
      <c r="G43" s="28"/>
      <c r="H43" s="28">
        <f>+D43+E43-F43</f>
        <v>27609.32</v>
      </c>
      <c r="I43" s="31"/>
      <c r="J43" s="9">
        <f>305.85+617.65</f>
        <v>923.5</v>
      </c>
      <c r="K43" s="9">
        <f>6488.56-134.68+3219.19-66.85</f>
        <v>9506.2199999999993</v>
      </c>
    </row>
    <row r="44" spans="3:11" ht="13.5" customHeight="1" thickBot="1" x14ac:dyDescent="0.25">
      <c r="C44" s="32" t="s">
        <v>39</v>
      </c>
      <c r="D44" s="30">
        <v>-8450.9500000000025</v>
      </c>
      <c r="E44" s="29">
        <f>22899.26+5652.39</f>
        <v>28551.649999999998</v>
      </c>
      <c r="F44" s="29">
        <f>23578.85-11577.55</f>
        <v>12001.3</v>
      </c>
      <c r="G44" s="28">
        <f>+E44</f>
        <v>28551.649999999998</v>
      </c>
      <c r="H44" s="28">
        <f>+D44+E44-F44</f>
        <v>8099.3999999999978</v>
      </c>
      <c r="I44" s="31" t="s">
        <v>38</v>
      </c>
    </row>
    <row r="45" spans="3:11" ht="13.5" customHeight="1" thickBot="1" x14ac:dyDescent="0.25">
      <c r="C45" s="26" t="s">
        <v>37</v>
      </c>
      <c r="D45" s="30">
        <f>26962.99-1922.46</f>
        <v>25040.530000000002</v>
      </c>
      <c r="E45" s="29">
        <v>73388.28</v>
      </c>
      <c r="F45" s="29">
        <v>74139.8</v>
      </c>
      <c r="G45" s="28">
        <v>40743.120000000003</v>
      </c>
      <c r="H45" s="28">
        <f>+D45+E45-F45</f>
        <v>24289.009999999995</v>
      </c>
      <c r="I45" s="27" t="s">
        <v>36</v>
      </c>
      <c r="J45" s="9">
        <f>5847.21-40.67</f>
        <v>5806.54</v>
      </c>
    </row>
    <row r="46" spans="3:11" ht="13.5" customHeight="1" thickBot="1" x14ac:dyDescent="0.25">
      <c r="C46" s="26" t="s">
        <v>35</v>
      </c>
      <c r="D46" s="25">
        <f>SUM(D36:D45)</f>
        <v>423869.80000000005</v>
      </c>
      <c r="E46" s="25">
        <f>SUM(E36:E45)</f>
        <v>1139485.04</v>
      </c>
      <c r="F46" s="25">
        <f>SUM(F36:F45)</f>
        <v>1134075.3400000001</v>
      </c>
      <c r="G46" s="25">
        <f>SUM(G36:G45)</f>
        <v>1555817.31</v>
      </c>
      <c r="H46" s="25">
        <f>SUM(H36:H45)</f>
        <v>429279.49999999994</v>
      </c>
      <c r="I46" s="24"/>
    </row>
    <row r="47" spans="3:11" ht="13.5" customHeight="1" thickBot="1" x14ac:dyDescent="0.25">
      <c r="C47" s="23" t="s">
        <v>34</v>
      </c>
      <c r="D47" s="23"/>
      <c r="E47" s="23"/>
      <c r="F47" s="23"/>
      <c r="G47" s="23"/>
      <c r="H47" s="23"/>
      <c r="I47" s="23"/>
    </row>
    <row r="48" spans="3:11" ht="36.75" customHeight="1" thickBot="1" x14ac:dyDescent="0.25">
      <c r="C48" s="20" t="s">
        <v>33</v>
      </c>
      <c r="D48" s="22" t="s">
        <v>32</v>
      </c>
      <c r="E48" s="22"/>
      <c r="F48" s="22"/>
      <c r="G48" s="22"/>
      <c r="H48" s="22"/>
      <c r="I48" s="21" t="s">
        <v>31</v>
      </c>
    </row>
    <row r="49" spans="3:9" ht="26.25" customHeight="1" thickBot="1" x14ac:dyDescent="0.25">
      <c r="C49" s="20" t="s">
        <v>29</v>
      </c>
      <c r="D49" s="19" t="s">
        <v>30</v>
      </c>
      <c r="E49" s="18"/>
      <c r="F49" s="18"/>
      <c r="G49" s="18"/>
      <c r="H49" s="17"/>
      <c r="I49" s="16" t="s">
        <v>29</v>
      </c>
    </row>
    <row r="50" spans="3:9" ht="26.25" customHeight="1" thickBot="1" x14ac:dyDescent="0.25">
      <c r="C50" s="20" t="s">
        <v>27</v>
      </c>
      <c r="D50" s="19" t="s">
        <v>28</v>
      </c>
      <c r="E50" s="18"/>
      <c r="F50" s="18"/>
      <c r="G50" s="18"/>
      <c r="H50" s="17"/>
      <c r="I50" s="16" t="s">
        <v>27</v>
      </c>
    </row>
    <row r="51" spans="3:9" ht="21" customHeight="1" x14ac:dyDescent="0.3">
      <c r="C51" s="15" t="s">
        <v>26</v>
      </c>
      <c r="D51" s="15"/>
      <c r="E51" s="15"/>
      <c r="F51" s="15"/>
      <c r="G51" s="15"/>
      <c r="H51" s="14">
        <f>+H33+H46</f>
        <v>921797.32999999891</v>
      </c>
    </row>
    <row r="52" spans="3:9" ht="15" hidden="1" x14ac:dyDescent="0.25">
      <c r="C52" s="13" t="s">
        <v>25</v>
      </c>
      <c r="D52" s="13"/>
    </row>
    <row r="53" spans="3:9" ht="12.75" hidden="1" customHeight="1" x14ac:dyDescent="0.2">
      <c r="C53" s="12" t="s">
        <v>24</v>
      </c>
    </row>
    <row r="55" spans="3:9" hidden="1" x14ac:dyDescent="0.2">
      <c r="D55" s="11">
        <f>+D36+D37+D38+D41</f>
        <v>331433.30000000005</v>
      </c>
      <c r="E55" s="11">
        <f>+E36+E37+E38+E41</f>
        <v>1037545.1100000001</v>
      </c>
      <c r="F55" s="11">
        <f>+F36+F37+F38+F41</f>
        <v>1045471.6000000001</v>
      </c>
      <c r="G55" s="11">
        <f>+G36+G37+G38+G41</f>
        <v>1486522.54</v>
      </c>
      <c r="H55" s="11">
        <f>+H36+H37+H38+H41</f>
        <v>323506.80999999994</v>
      </c>
    </row>
    <row r="56" spans="3:9" hidden="1" x14ac:dyDescent="0.2">
      <c r="D56" s="11"/>
      <c r="H56" s="10">
        <f>42767.83+16651.47+6920.37+25311.18+12743.2+39257.08+12073.75+184487.34+3792.24-34613.1+40919.15</f>
        <v>350310.51</v>
      </c>
    </row>
    <row r="57" spans="3:9" hidden="1" x14ac:dyDescent="0.2">
      <c r="H57" s="11">
        <f>+H46-H56</f>
        <v>78968.989999999932</v>
      </c>
    </row>
    <row r="58" spans="3:9" x14ac:dyDescent="0.2">
      <c r="C58" s="10" t="s">
        <v>23</v>
      </c>
      <c r="E58" s="11">
        <f>+E46+E33+31200+34397.52+5845.5</f>
        <v>1210928.06</v>
      </c>
      <c r="G58" s="11">
        <f>+G46+G33</f>
        <v>1555817.31</v>
      </c>
    </row>
    <row r="60" spans="3:9" hidden="1" x14ac:dyDescent="0.2">
      <c r="C60" s="10" t="s">
        <v>22</v>
      </c>
      <c r="D60" s="10">
        <f>63502.58+130724.96</f>
        <v>194227.54</v>
      </c>
    </row>
    <row r="61" spans="3:9" hidden="1" x14ac:dyDescent="0.2">
      <c r="D61" s="10">
        <v>1124009.3600000001</v>
      </c>
    </row>
    <row r="62" spans="3:9" hidden="1" x14ac:dyDescent="0.2">
      <c r="D62" s="11">
        <f>+D61-D46-D33</f>
        <v>194227.54000000097</v>
      </c>
    </row>
  </sheetData>
  <mergeCells count="12">
    <mergeCell ref="C34:I34"/>
    <mergeCell ref="D50:H50"/>
    <mergeCell ref="D48:H48"/>
    <mergeCell ref="I36:I37"/>
    <mergeCell ref="C47:I47"/>
    <mergeCell ref="D49:H49"/>
    <mergeCell ref="C22:I22"/>
    <mergeCell ref="C23:I23"/>
    <mergeCell ref="C24:I24"/>
    <mergeCell ref="C25:I25"/>
    <mergeCell ref="C27:I27"/>
    <mergeCell ref="I28:I32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A4267-DAB0-4B45-9D14-DC6B5B4791D4}">
  <dimension ref="A13:I27"/>
  <sheetViews>
    <sheetView topLeftCell="A12" zoomScaleNormal="100" zoomScaleSheetLayoutView="120" workbookViewId="0">
      <selection activeCell="I24" sqref="I24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4" customWidth="1"/>
  </cols>
  <sheetData>
    <row r="13" spans="1:9" x14ac:dyDescent="0.25">
      <c r="A13" s="7" t="s">
        <v>21</v>
      </c>
      <c r="B13" s="7"/>
      <c r="C13" s="7"/>
      <c r="D13" s="7"/>
      <c r="E13" s="7"/>
      <c r="F13" s="7"/>
      <c r="G13" s="7"/>
      <c r="H13" s="7"/>
      <c r="I13" s="7"/>
    </row>
    <row r="14" spans="1:9" x14ac:dyDescent="0.25">
      <c r="A14" s="7" t="s">
        <v>20</v>
      </c>
      <c r="B14" s="7"/>
      <c r="C14" s="7"/>
      <c r="D14" s="7"/>
      <c r="E14" s="7"/>
      <c r="F14" s="7"/>
      <c r="G14" s="7"/>
      <c r="H14" s="7"/>
      <c r="I14" s="7"/>
    </row>
    <row r="15" spans="1:9" x14ac:dyDescent="0.25">
      <c r="A15" s="8" t="s">
        <v>19</v>
      </c>
      <c r="B15" s="8"/>
      <c r="C15" s="8"/>
      <c r="D15" s="8"/>
      <c r="E15" s="8"/>
      <c r="F15" s="8"/>
      <c r="G15" s="8"/>
      <c r="H15" s="8"/>
      <c r="I15" s="8"/>
    </row>
    <row r="16" spans="1:9" ht="60" x14ac:dyDescent="0.25">
      <c r="A16" s="6" t="s">
        <v>18</v>
      </c>
      <c r="B16" s="6" t="s">
        <v>17</v>
      </c>
      <c r="C16" s="6" t="s">
        <v>16</v>
      </c>
      <c r="D16" s="6" t="s">
        <v>15</v>
      </c>
      <c r="E16" s="6" t="s">
        <v>14</v>
      </c>
      <c r="F16" s="6" t="s">
        <v>13</v>
      </c>
      <c r="G16" s="6" t="s">
        <v>12</v>
      </c>
      <c r="H16" s="6" t="s">
        <v>11</v>
      </c>
      <c r="I16" s="6" t="s">
        <v>10</v>
      </c>
    </row>
    <row r="17" spans="1:9" x14ac:dyDescent="0.25">
      <c r="A17" s="5" t="s">
        <v>9</v>
      </c>
      <c r="B17" s="4">
        <v>-224.88</v>
      </c>
      <c r="C17" s="4"/>
      <c r="D17" s="4">
        <v>181.9</v>
      </c>
      <c r="E17" s="4">
        <v>184.39</v>
      </c>
      <c r="F17" s="4">
        <v>71.44</v>
      </c>
      <c r="G17" s="3">
        <v>647.36602000000005</v>
      </c>
      <c r="H17" s="2">
        <v>55.689799999999998</v>
      </c>
      <c r="I17" s="2">
        <f>B17+D17+F17-G17</f>
        <v>-618.90602000000001</v>
      </c>
    </row>
    <row r="19" spans="1:9" x14ac:dyDescent="0.25">
      <c r="A19" t="s">
        <v>8</v>
      </c>
    </row>
    <row r="20" spans="1:9" x14ac:dyDescent="0.25">
      <c r="A20" t="s">
        <v>7</v>
      </c>
    </row>
    <row r="21" spans="1:9" x14ac:dyDescent="0.25">
      <c r="A21" t="s">
        <v>6</v>
      </c>
    </row>
    <row r="22" spans="1:9" x14ac:dyDescent="0.25">
      <c r="A22" s="1" t="s">
        <v>5</v>
      </c>
    </row>
    <row r="23" spans="1:9" x14ac:dyDescent="0.25">
      <c r="A23" s="1" t="s">
        <v>4</v>
      </c>
    </row>
    <row r="24" spans="1:9" x14ac:dyDescent="0.25">
      <c r="A24" s="1" t="s">
        <v>3</v>
      </c>
    </row>
    <row r="25" spans="1:9" x14ac:dyDescent="0.25">
      <c r="A25" s="1" t="s">
        <v>2</v>
      </c>
    </row>
    <row r="26" spans="1:9" x14ac:dyDescent="0.25">
      <c r="A26" s="1" t="s">
        <v>1</v>
      </c>
    </row>
    <row r="27" spans="1:9" x14ac:dyDescent="0.25">
      <c r="A27" s="1" t="s">
        <v>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Сосновая1</vt:lpstr>
      <vt:lpstr>сосновая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2022-03-02T11:24:49Z</dcterms:created>
  <dcterms:modified xsi:type="dcterms:W3CDTF">2022-03-19T18:29:25Z</dcterms:modified>
</cp:coreProperties>
</file>