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4CE79F0A-720C-4CAF-A1EF-27A6FC9C7538}" xr6:coauthVersionLast="47" xr6:coauthVersionMax="47" xr10:uidLastSave="{00000000-0000-0000-0000-000000000000}"/>
  <bookViews>
    <workbookView xWindow="-120" yWindow="-120" windowWidth="20730" windowHeight="11310" xr2:uid="{443D076F-8D16-4451-9AE7-BC3A7D61B41F}"/>
  </bookViews>
  <sheets>
    <sheet name="Сосновая3" sheetId="2" r:id="rId1"/>
    <sheet name="Сосновая 3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2" l="1"/>
  <c r="K29" i="2"/>
  <c r="F30" i="2"/>
  <c r="H30" i="2"/>
  <c r="H34" i="2" s="1"/>
  <c r="K30" i="2"/>
  <c r="H31" i="2"/>
  <c r="K31" i="2"/>
  <c r="H32" i="2"/>
  <c r="K32" i="2"/>
  <c r="E33" i="2"/>
  <c r="F33" i="2"/>
  <c r="G33" i="2"/>
  <c r="G34" i="2" s="1"/>
  <c r="H33" i="2"/>
  <c r="K33" i="2"/>
  <c r="D34" i="2"/>
  <c r="E34" i="2"/>
  <c r="F34" i="2"/>
  <c r="G37" i="2"/>
  <c r="G55" i="2" s="1"/>
  <c r="H37" i="2"/>
  <c r="J37" i="2"/>
  <c r="K37" i="2"/>
  <c r="H38" i="2"/>
  <c r="J38" i="2"/>
  <c r="H39" i="2"/>
  <c r="J39" i="2"/>
  <c r="H40" i="2"/>
  <c r="H41" i="2"/>
  <c r="J41" i="2"/>
  <c r="K41" i="2"/>
  <c r="H42" i="2"/>
  <c r="J42" i="2"/>
  <c r="H43" i="2"/>
  <c r="J43" i="2"/>
  <c r="H44" i="2"/>
  <c r="J44" i="2"/>
  <c r="K44" i="2"/>
  <c r="E45" i="2"/>
  <c r="G45" i="2" s="1"/>
  <c r="G47" i="2" s="1"/>
  <c r="F45" i="2"/>
  <c r="H45" i="2" s="1"/>
  <c r="H46" i="2"/>
  <c r="J46" i="2"/>
  <c r="D47" i="2"/>
  <c r="E47" i="2"/>
  <c r="E57" i="2" s="1"/>
  <c r="D55" i="2"/>
  <c r="E55" i="2"/>
  <c r="F55" i="2"/>
  <c r="H56" i="2"/>
  <c r="I17" i="1"/>
  <c r="H47" i="2" l="1"/>
  <c r="H51" i="2"/>
  <c r="G57" i="2"/>
  <c r="H55" i="2"/>
  <c r="F47" i="2"/>
</calcChain>
</file>

<file path=xl/sharedStrings.xml><?xml version="1.0" encoding="utf-8"?>
<sst xmlns="http://schemas.openxmlformats.org/spreadsheetml/2006/main" count="73" uniqueCount="65">
  <si>
    <t>Аварийное обслуживание - 0.46 т.р.</t>
  </si>
  <si>
    <t>Производство работ по неисправности в системе освещения общедомовых помещений - 1.09 т.р.</t>
  </si>
  <si>
    <t>Расходный материал - 0.58 т.р.</t>
  </si>
  <si>
    <t>Ремонт систем ГВС, ХВс, ЦО - 2.62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</si>
  <si>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</t>
    </r>
    <r>
      <rPr>
        <b/>
        <sz val="11"/>
        <color indexed="8"/>
        <rFont val="Calibri"/>
        <family val="2"/>
        <charset val="204"/>
      </rPr>
      <t xml:space="preserve">.75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</si>
  <si>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</si>
  <si>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</si>
  <si>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</si>
  <si>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</si>
  <si>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</si>
  <si>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</si>
  <si>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</si>
  <si>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</si>
  <si>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</si>
  <si>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</si>
  <si>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3 по ул. Сосновая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</si>
  <si>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</si>
  <si>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</si>
  <si>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</si>
  <si>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</si>
  <si>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</si>
  <si>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</si>
  <si>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Марченко В.А.</t>
  </si>
  <si>
    <t xml:space="preserve">Поступило от Марченко В.А. за управление и содержание общедомового имущества 13887,96 руб. 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</si>
  <si>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</si>
  <si>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</si>
  <si>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</si>
  <si>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</si>
  <si>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</si>
  <si>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</si>
  <si>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</si>
  <si>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</si>
  <si>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</si>
  <si>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</si>
  <si>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</si>
  <si>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</si>
  <si>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</si>
  <si>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</si>
  <si>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</si>
  <si>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</si>
  <si>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</si>
  <si>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</si>
  <si>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</si>
  <si>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Н/2009-76 от 01.05.2009г.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</si>
  <si>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</si>
  <si>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</si>
  <si>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</si>
  <si>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</si>
  <si>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</si>
  <si>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</si>
  <si>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</si>
  <si>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</si>
  <si>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</si>
  <si>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</si>
  <si>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</si>
  <si>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</si>
  <si>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</si>
  <si>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</si>
  <si>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</si>
  <si>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</si>
  <si>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</si>
  <si>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  по ул. Сосновая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</si>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</sst>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4" fillId="0" borderId="0" xfId="1" applyFont="1"/>
    <xf numFmtId="4" fontId="4" fillId="0" borderId="0" xfId="1" applyNumberFormat="1" applyFont="1"/>
    <xf numFmtId="4" fontId="5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4" fillId="0" borderId="2" xfId="1" applyFont="1" applyBorder="1" applyAlignment="1">
      <alignment horizontal="center" vertical="top" wrapText="1"/>
    </xf>
    <xf numFmtId="0" fontId="3" fillId="0" borderId="3" xfId="1" applyBorder="1" applyAlignment="1">
      <alignment horizontal="center" vertical="top" wrapText="1"/>
    </xf>
    <xf numFmtId="0" fontId="3" fillId="0" borderId="4" xfId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4" fontId="10" fillId="0" borderId="7" xfId="1" applyNumberFormat="1" applyFont="1" applyBorder="1" applyAlignment="1">
      <alignment vertical="top" wrapText="1"/>
    </xf>
    <xf numFmtId="0" fontId="10" fillId="0" borderId="8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4" fontId="11" fillId="0" borderId="3" xfId="1" applyNumberFormat="1" applyFont="1" applyBorder="1" applyAlignment="1">
      <alignment vertical="top" wrapText="1"/>
    </xf>
    <xf numFmtId="4" fontId="4" fillId="0" borderId="7" xfId="1" applyNumberFormat="1" applyFont="1" applyBorder="1" applyAlignment="1">
      <alignment vertical="top" wrapText="1"/>
    </xf>
    <xf numFmtId="4" fontId="4" fillId="0" borderId="7" xfId="1" applyNumberFormat="1" applyFont="1" applyBorder="1" applyAlignment="1">
      <alignment horizontal="right" vertical="top" wrapText="1"/>
    </xf>
    <xf numFmtId="2" fontId="3" fillId="0" borderId="0" xfId="1" applyNumberFormat="1"/>
    <xf numFmtId="0" fontId="5" fillId="0" borderId="7" xfId="1" applyFont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 wrapText="1"/>
    </xf>
    <xf numFmtId="4" fontId="11" fillId="0" borderId="7" xfId="1" applyNumberFormat="1" applyFont="1" applyBorder="1" applyAlignment="1">
      <alignment vertical="top" wrapText="1"/>
    </xf>
    <xf numFmtId="4" fontId="7" fillId="0" borderId="7" xfId="1" applyNumberFormat="1" applyFont="1" applyBorder="1" applyAlignment="1">
      <alignment horizontal="right" vertical="top" wrapText="1"/>
    </xf>
    <xf numFmtId="4" fontId="3" fillId="0" borderId="0" xfId="1" applyNumberFormat="1"/>
    <xf numFmtId="0" fontId="13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right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center" wrapText="1"/>
    </xf>
    <xf numFmtId="4" fontId="11" fillId="0" borderId="2" xfId="1" applyNumberFormat="1" applyFont="1" applyBorder="1" applyAlignment="1">
      <alignment vertical="top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5" fillId="0" borderId="1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/>
    <xf numFmtId="0" fontId="10" fillId="0" borderId="0" xfId="1" applyFont="1" applyAlignment="1">
      <alignment horizontal="center"/>
    </xf>
    <xf numFmtId="0" fontId="17" fillId="0" borderId="3" xfId="1" applyFont="1" applyBorder="1"/>
    <xf numFmtId="0" fontId="17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742E90E9-87EB-4040-AE4A-4B3814010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578F-D8F9-4A10-AD06-E6E4C5EFFF7A}">
  <dimension ref="A1:K57"/>
  <sheetViews>
    <sheetView tabSelected="1" topLeftCell="C41" zoomScaleNormal="100" workbookViewId="0">
      <selection activeCell="I49" sqref="I49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8.85546875" style="8" customWidth="1"/>
    <col min="4" max="4" width="13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28515625" style="8" customWidth="1"/>
    <col min="9" max="9" width="23.5703125" style="8" customWidth="1"/>
    <col min="10" max="10" width="10.140625" style="7" hidden="1" customWidth="1"/>
    <col min="11" max="11" width="9.5703125" style="7" hidden="1" customWidth="1"/>
    <col min="12" max="16384" width="9.140625" style="7"/>
  </cols>
  <sheetData>
    <row r="1" spans="3:9" ht="12.75" hidden="1" customHeight="1" x14ac:dyDescent="0.2">
      <c r="C1" s="54"/>
      <c r="D1" s="54"/>
      <c r="E1" s="54"/>
      <c r="F1" s="54"/>
      <c r="G1" s="54"/>
      <c r="H1" s="54"/>
      <c r="I1" s="54"/>
    </row>
    <row r="2" spans="3:9" ht="13.5" hidden="1" customHeight="1" thickBot="1" x14ac:dyDescent="0.25">
      <c r="C2" s="54"/>
      <c r="D2" s="54"/>
      <c r="E2" s="54" t="s">
        <v>64</v>
      </c>
      <c r="F2" s="54"/>
      <c r="G2" s="54"/>
      <c r="H2" s="54"/>
      <c r="I2" s="54"/>
    </row>
    <row r="3" spans="3:9" ht="13.5" hidden="1" customHeight="1" thickBot="1" x14ac:dyDescent="0.25">
      <c r="C3" s="59"/>
      <c r="D3" s="58"/>
      <c r="E3" s="57"/>
      <c r="F3" s="57"/>
      <c r="G3" s="57"/>
      <c r="H3" s="57"/>
      <c r="I3" s="56"/>
    </row>
    <row r="4" spans="3:9" ht="12.75" hidden="1" customHeight="1" x14ac:dyDescent="0.2">
      <c r="C4" s="55"/>
      <c r="D4" s="55"/>
      <c r="E4" s="54"/>
      <c r="F4" s="54"/>
      <c r="G4" s="54"/>
      <c r="H4" s="54"/>
      <c r="I4" s="54"/>
    </row>
    <row r="5" spans="3:9" ht="12.75" customHeight="1" x14ac:dyDescent="0.2">
      <c r="C5" s="55"/>
      <c r="D5" s="55"/>
      <c r="E5" s="54"/>
      <c r="F5" s="54"/>
      <c r="G5" s="54"/>
      <c r="H5" s="54"/>
      <c r="I5" s="54"/>
    </row>
    <row r="6" spans="3:9" ht="12.75" customHeight="1" x14ac:dyDescent="0.2">
      <c r="C6" s="55"/>
      <c r="D6" s="55"/>
      <c r="E6" s="54"/>
      <c r="F6" s="54"/>
      <c r="G6" s="54"/>
      <c r="H6" s="54"/>
      <c r="I6" s="54"/>
    </row>
    <row r="7" spans="3:9" ht="12.75" customHeight="1" x14ac:dyDescent="0.2">
      <c r="C7" s="55"/>
      <c r="D7" s="55"/>
      <c r="E7" s="54"/>
      <c r="F7" s="54"/>
      <c r="G7" s="54"/>
      <c r="H7" s="54"/>
      <c r="I7" s="54"/>
    </row>
    <row r="8" spans="3:9" ht="12.75" customHeight="1" x14ac:dyDescent="0.2">
      <c r="C8" s="55"/>
      <c r="D8" s="55"/>
      <c r="E8" s="54"/>
      <c r="F8" s="54"/>
      <c r="G8" s="54"/>
      <c r="H8" s="54"/>
      <c r="I8" s="54"/>
    </row>
    <row r="9" spans="3:9" ht="12.75" customHeight="1" x14ac:dyDescent="0.2">
      <c r="C9" s="55"/>
      <c r="D9" s="55"/>
      <c r="E9" s="54"/>
      <c r="F9" s="54"/>
      <c r="G9" s="54"/>
      <c r="H9" s="54"/>
      <c r="I9" s="54"/>
    </row>
    <row r="10" spans="3:9" ht="12.75" customHeight="1" x14ac:dyDescent="0.2">
      <c r="C10" s="55"/>
      <c r="D10" s="55"/>
      <c r="E10" s="54"/>
      <c r="F10" s="54"/>
      <c r="G10" s="54"/>
      <c r="H10" s="54"/>
      <c r="I10" s="54"/>
    </row>
    <row r="11" spans="3:9" ht="12.75" customHeight="1" x14ac:dyDescent="0.2">
      <c r="C11" s="55"/>
      <c r="D11" s="55"/>
      <c r="E11" s="54"/>
      <c r="F11" s="54"/>
      <c r="G11" s="54"/>
      <c r="H11" s="54"/>
      <c r="I11" s="54"/>
    </row>
    <row r="12" spans="3:9" ht="12.75" customHeight="1" x14ac:dyDescent="0.2">
      <c r="C12" s="55"/>
      <c r="D12" s="55"/>
      <c r="E12" s="54"/>
      <c r="F12" s="54"/>
      <c r="G12" s="54"/>
      <c r="H12" s="54"/>
      <c r="I12" s="54"/>
    </row>
    <row r="13" spans="3:9" ht="12.75" customHeight="1" x14ac:dyDescent="0.2">
      <c r="C13" s="55"/>
      <c r="D13" s="55"/>
      <c r="E13" s="54"/>
      <c r="F13" s="54"/>
      <c r="G13" s="54"/>
      <c r="H13" s="54"/>
      <c r="I13" s="54"/>
    </row>
    <row r="14" spans="3:9" ht="12.75" customHeight="1" x14ac:dyDescent="0.2">
      <c r="C14" s="55"/>
      <c r="D14" s="55"/>
      <c r="E14" s="54"/>
      <c r="F14" s="54"/>
      <c r="G14" s="54"/>
      <c r="H14" s="54"/>
      <c r="I14" s="54"/>
    </row>
    <row r="15" spans="3:9" ht="12.75" customHeight="1" x14ac:dyDescent="0.2">
      <c r="C15" s="55"/>
      <c r="D15" s="55"/>
      <c r="E15" s="54"/>
      <c r="F15" s="54"/>
      <c r="G15" s="54"/>
      <c r="H15" s="54"/>
      <c r="I15" s="54"/>
    </row>
    <row r="16" spans="3:9" ht="12.75" customHeight="1" x14ac:dyDescent="0.2">
      <c r="C16" s="55"/>
      <c r="D16" s="55"/>
      <c r="E16" s="54"/>
      <c r="F16" s="54"/>
      <c r="G16" s="54"/>
      <c r="H16" s="54"/>
      <c r="I16" s="54"/>
    </row>
    <row r="17" spans="3:11" ht="12.75" customHeight="1" x14ac:dyDescent="0.2">
      <c r="C17" s="55"/>
      <c r="D17" s="55"/>
      <c r="E17" s="54"/>
      <c r="F17" s="54"/>
      <c r="G17" s="54"/>
      <c r="H17" s="54"/>
      <c r="I17" s="54"/>
    </row>
    <row r="18" spans="3:11" ht="12.75" customHeight="1" x14ac:dyDescent="0.2">
      <c r="C18" s="55"/>
      <c r="D18" s="55"/>
      <c r="E18" s="54"/>
      <c r="F18" s="54"/>
      <c r="G18" s="54"/>
      <c r="H18" s="54"/>
      <c r="I18" s="54"/>
    </row>
    <row r="19" spans="3:11" ht="12.75" customHeight="1" x14ac:dyDescent="0.2">
      <c r="C19" s="55"/>
      <c r="D19" s="55"/>
      <c r="E19" s="54"/>
      <c r="F19" s="54"/>
      <c r="G19" s="54"/>
      <c r="H19" s="54"/>
      <c r="I19" s="54"/>
    </row>
    <row r="20" spans="3:11" ht="12.75" customHeight="1" x14ac:dyDescent="0.2">
      <c r="C20" s="55"/>
      <c r="D20" s="55"/>
      <c r="E20" s="54"/>
      <c r="F20" s="54"/>
      <c r="G20" s="54"/>
      <c r="H20" s="54"/>
      <c r="I20" s="54"/>
    </row>
    <row r="21" spans="3:11" ht="12.75" customHeight="1" x14ac:dyDescent="0.2">
      <c r="C21" s="55"/>
      <c r="D21" s="55"/>
      <c r="E21" s="54"/>
      <c r="F21" s="54"/>
      <c r="G21" s="54"/>
      <c r="H21" s="54"/>
      <c r="I21" s="54"/>
    </row>
    <row r="22" spans="3:11" ht="12.75" customHeight="1" x14ac:dyDescent="0.2">
      <c r="C22" s="55"/>
      <c r="D22" s="55"/>
      <c r="E22" s="54"/>
      <c r="F22" s="54"/>
      <c r="G22" s="54"/>
      <c r="H22" s="54"/>
      <c r="I22" s="54"/>
    </row>
    <row r="23" spans="3:11" ht="14.25" x14ac:dyDescent="0.2">
      <c r="C23" s="53" t="s">
        <v>63</v>
      </c>
      <c r="D23" s="53"/>
      <c r="E23" s="53"/>
      <c r="F23" s="53"/>
      <c r="G23" s="53"/>
      <c r="H23" s="53"/>
      <c r="I23" s="53"/>
    </row>
    <row r="24" spans="3:11" x14ac:dyDescent="0.2">
      <c r="C24" s="52" t="s">
        <v>62</v>
      </c>
      <c r="D24" s="52"/>
      <c r="E24" s="52"/>
      <c r="F24" s="52"/>
      <c r="G24" s="52"/>
      <c r="H24" s="52"/>
      <c r="I24" s="52"/>
    </row>
    <row r="25" spans="3:11" x14ac:dyDescent="0.2">
      <c r="C25" s="52" t="s">
        <v>61</v>
      </c>
      <c r="D25" s="52"/>
      <c r="E25" s="52"/>
      <c r="F25" s="52"/>
      <c r="G25" s="52"/>
      <c r="H25" s="52"/>
      <c r="I25" s="52"/>
    </row>
    <row r="26" spans="3:11" ht="6" customHeight="1" thickBot="1" x14ac:dyDescent="0.25">
      <c r="C26" s="51"/>
      <c r="D26" s="51"/>
      <c r="E26" s="51"/>
      <c r="F26" s="51"/>
      <c r="G26" s="51"/>
      <c r="H26" s="51"/>
      <c r="I26" s="51"/>
    </row>
    <row r="27" spans="3:11" ht="49.5" customHeight="1" thickBot="1" x14ac:dyDescent="0.25">
      <c r="C27" s="39" t="s">
        <v>51</v>
      </c>
      <c r="D27" s="42" t="s">
        <v>50</v>
      </c>
      <c r="E27" s="41" t="s">
        <v>49</v>
      </c>
      <c r="F27" s="41" t="s">
        <v>48</v>
      </c>
      <c r="G27" s="41" t="s">
        <v>47</v>
      </c>
      <c r="H27" s="41" t="s">
        <v>46</v>
      </c>
      <c r="I27" s="42" t="s">
        <v>60</v>
      </c>
    </row>
    <row r="28" spans="3:11" ht="13.5" customHeight="1" thickBot="1" x14ac:dyDescent="0.25">
      <c r="C28" s="50" t="s">
        <v>59</v>
      </c>
      <c r="D28" s="49"/>
      <c r="E28" s="49"/>
      <c r="F28" s="49"/>
      <c r="G28" s="49"/>
      <c r="H28" s="49"/>
      <c r="I28" s="48"/>
    </row>
    <row r="29" spans="3:11" ht="13.5" customHeight="1" thickBot="1" x14ac:dyDescent="0.25">
      <c r="C29" s="25" t="s">
        <v>58</v>
      </c>
      <c r="D29" s="29">
        <v>66600.480000000083</v>
      </c>
      <c r="E29" s="33"/>
      <c r="F29" s="33">
        <v>1173.01</v>
      </c>
      <c r="G29" s="33"/>
      <c r="H29" s="45">
        <f>+D29+E29-F29</f>
        <v>65427.470000000081</v>
      </c>
      <c r="I29" s="47" t="s">
        <v>57</v>
      </c>
      <c r="K29" s="30">
        <f>184511.09-499.4+24.67+7426.03+1497.63</f>
        <v>192960.02000000002</v>
      </c>
    </row>
    <row r="30" spans="3:11" ht="13.5" customHeight="1" thickBot="1" x14ac:dyDescent="0.25">
      <c r="C30" s="25" t="s">
        <v>56</v>
      </c>
      <c r="D30" s="29">
        <v>41863.94999999983</v>
      </c>
      <c r="E30" s="28"/>
      <c r="F30" s="28">
        <f>1316.58+1108.32+292.14</f>
        <v>2717.0399999999995</v>
      </c>
      <c r="G30" s="33"/>
      <c r="H30" s="45">
        <f>+D30+E30-F30</f>
        <v>39146.909999999829</v>
      </c>
      <c r="I30" s="46"/>
      <c r="K30" s="30">
        <f>100123.69-1560.33+2718.89+5527.45+9.27</f>
        <v>106818.97</v>
      </c>
    </row>
    <row r="31" spans="3:11" ht="13.5" customHeight="1" thickBot="1" x14ac:dyDescent="0.25">
      <c r="C31" s="25" t="s">
        <v>55</v>
      </c>
      <c r="D31" s="29">
        <v>17952.380000000037</v>
      </c>
      <c r="E31" s="28"/>
      <c r="F31" s="28">
        <v>87.66</v>
      </c>
      <c r="G31" s="33"/>
      <c r="H31" s="45">
        <f>+D31+E31-F31</f>
        <v>17864.720000000038</v>
      </c>
      <c r="I31" s="46"/>
      <c r="K31" s="7">
        <f>5.97+43978.43-485.97+5596.96</f>
        <v>49095.39</v>
      </c>
    </row>
    <row r="32" spans="3:11" ht="13.5" customHeight="1" thickBot="1" x14ac:dyDescent="0.25">
      <c r="C32" s="25" t="s">
        <v>54</v>
      </c>
      <c r="D32" s="29">
        <v>12298.349999999968</v>
      </c>
      <c r="E32" s="28"/>
      <c r="F32" s="28">
        <v>-511.34</v>
      </c>
      <c r="G32" s="33"/>
      <c r="H32" s="45">
        <f>+D32+E32-F32</f>
        <v>12809.689999999968</v>
      </c>
      <c r="I32" s="46"/>
      <c r="K32" s="30">
        <f>2000.97+15754.76-170.57+934.02+14343.99-215.44+1.17</f>
        <v>32648.899999999998</v>
      </c>
    </row>
    <row r="33" spans="3:11" ht="13.5" customHeight="1" thickBot="1" x14ac:dyDescent="0.25">
      <c r="C33" s="25" t="s">
        <v>53</v>
      </c>
      <c r="D33" s="29">
        <v>3243.2099999999991</v>
      </c>
      <c r="E33" s="28">
        <f>15783.6-3880.2+6580.68+7985.12+0.03</f>
        <v>26469.23</v>
      </c>
      <c r="F33" s="28">
        <f>11791.29+5417.36+0.03-2.57+7671.1-121.75</f>
        <v>24755.46</v>
      </c>
      <c r="G33" s="33">
        <f>+E33</f>
        <v>26469.23</v>
      </c>
      <c r="H33" s="45">
        <f>+D33+E33-F33</f>
        <v>4956.9799999999996</v>
      </c>
      <c r="I33" s="44"/>
      <c r="K33" s="7">
        <f>1.51+4+1.11+353.39-10.84+597.18-40.74-1929.09</f>
        <v>-1023.48</v>
      </c>
    </row>
    <row r="34" spans="3:11" ht="13.5" customHeight="1" thickBot="1" x14ac:dyDescent="0.25">
      <c r="C34" s="25" t="s">
        <v>28</v>
      </c>
      <c r="D34" s="24">
        <f>SUM(D29:D33)</f>
        <v>141958.36999999991</v>
      </c>
      <c r="E34" s="24">
        <f>SUM(E29:E33)</f>
        <v>26469.23</v>
      </c>
      <c r="F34" s="24">
        <f>SUM(F29:F33)</f>
        <v>28221.829999999998</v>
      </c>
      <c r="G34" s="24">
        <f>SUM(G29:G33)</f>
        <v>26469.23</v>
      </c>
      <c r="H34" s="24">
        <f>SUM(H29:H33)</f>
        <v>140205.76999999993</v>
      </c>
      <c r="I34" s="25"/>
    </row>
    <row r="35" spans="3:11" ht="13.5" customHeight="1" thickBot="1" x14ac:dyDescent="0.25">
      <c r="C35" s="43" t="s">
        <v>52</v>
      </c>
      <c r="D35" s="43"/>
      <c r="E35" s="43"/>
      <c r="F35" s="43"/>
      <c r="G35" s="43"/>
      <c r="H35" s="43"/>
      <c r="I35" s="43"/>
    </row>
    <row r="36" spans="3:11" ht="54.75" customHeight="1" thickBot="1" x14ac:dyDescent="0.25">
      <c r="C36" s="32" t="s">
        <v>51</v>
      </c>
      <c r="D36" s="42" t="s">
        <v>50</v>
      </c>
      <c r="E36" s="41" t="s">
        <v>49</v>
      </c>
      <c r="F36" s="41" t="s">
        <v>48</v>
      </c>
      <c r="G36" s="41" t="s">
        <v>47</v>
      </c>
      <c r="H36" s="41" t="s">
        <v>46</v>
      </c>
      <c r="I36" s="40" t="s">
        <v>45</v>
      </c>
    </row>
    <row r="37" spans="3:11" ht="26.25" customHeight="1" thickBot="1" x14ac:dyDescent="0.25">
      <c r="C37" s="39" t="s">
        <v>44</v>
      </c>
      <c r="D37" s="38">
        <v>105886.85999999999</v>
      </c>
      <c r="E37" s="27">
        <v>542688.48</v>
      </c>
      <c r="F37" s="27">
        <v>527958.94999999995</v>
      </c>
      <c r="G37" s="27">
        <f>+E37</f>
        <v>542688.48</v>
      </c>
      <c r="H37" s="27">
        <f>+D37+E37-F37</f>
        <v>120616.39000000001</v>
      </c>
      <c r="I37" s="37" t="s">
        <v>43</v>
      </c>
      <c r="J37" s="35">
        <f>60.62-18.12+64423.38+19.78-5.9-D37</f>
        <v>-41407.099999999991</v>
      </c>
      <c r="K37" s="35">
        <f>566.53-2.21+2038.94-8.53+69795.94-138.49-H37</f>
        <v>-48364.210000000021</v>
      </c>
    </row>
    <row r="38" spans="3:11" ht="14.25" customHeight="1" thickBot="1" x14ac:dyDescent="0.25">
      <c r="C38" s="25" t="s">
        <v>42</v>
      </c>
      <c r="D38" s="29">
        <v>23216.819999999978</v>
      </c>
      <c r="E38" s="33">
        <v>119297.04</v>
      </c>
      <c r="F38" s="33">
        <v>116108.62</v>
      </c>
      <c r="G38" s="27">
        <v>4752.32</v>
      </c>
      <c r="H38" s="27">
        <f>+D38+E38-F38</f>
        <v>26405.239999999991</v>
      </c>
      <c r="I38" s="36"/>
      <c r="J38" s="35">
        <f>15157.74-30.44</f>
        <v>15127.3</v>
      </c>
    </row>
    <row r="39" spans="3:11" ht="13.5" customHeight="1" thickBot="1" x14ac:dyDescent="0.25">
      <c r="C39" s="32" t="s">
        <v>41</v>
      </c>
      <c r="D39" s="34">
        <v>5635.6499999999214</v>
      </c>
      <c r="E39" s="33"/>
      <c r="F39" s="33"/>
      <c r="G39" s="27"/>
      <c r="H39" s="27">
        <f>+D39+E39-F39</f>
        <v>5635.6499999999214</v>
      </c>
      <c r="I39" s="23"/>
      <c r="J39" s="7">
        <f>17204.27-142.73</f>
        <v>17061.54</v>
      </c>
    </row>
    <row r="40" spans="3:11" ht="12.75" hidden="1" customHeight="1" thickBot="1" x14ac:dyDescent="0.25">
      <c r="C40" s="25" t="s">
        <v>40</v>
      </c>
      <c r="D40" s="29">
        <v>0</v>
      </c>
      <c r="E40" s="33"/>
      <c r="F40" s="33"/>
      <c r="G40" s="27"/>
      <c r="H40" s="27">
        <f>+D40+E40-F40</f>
        <v>0</v>
      </c>
      <c r="I40" s="31" t="s">
        <v>39</v>
      </c>
    </row>
    <row r="41" spans="3:11" ht="42.75" customHeight="1" thickBot="1" x14ac:dyDescent="0.25">
      <c r="C41" s="25" t="s">
        <v>38</v>
      </c>
      <c r="D41" s="29">
        <v>9355.0699999999706</v>
      </c>
      <c r="E41" s="33"/>
      <c r="F41" s="33">
        <v>-160.55000000000001</v>
      </c>
      <c r="G41" s="27"/>
      <c r="H41" s="27">
        <f>+D41+E41-F41</f>
        <v>9515.6199999999699</v>
      </c>
      <c r="I41" s="26" t="s">
        <v>37</v>
      </c>
      <c r="J41" s="7">
        <f>4742.85+13564.28</f>
        <v>18307.13</v>
      </c>
      <c r="K41" s="7">
        <f>2032.32+12212.44-40.75+6054.86</f>
        <v>20258.87</v>
      </c>
    </row>
    <row r="42" spans="3:11" ht="28.5" customHeight="1" thickBot="1" x14ac:dyDescent="0.25">
      <c r="C42" s="25" t="s">
        <v>36</v>
      </c>
      <c r="D42" s="29">
        <v>1731.5599999999959</v>
      </c>
      <c r="E42" s="28">
        <v>8896.32</v>
      </c>
      <c r="F42" s="28">
        <v>8660.9</v>
      </c>
      <c r="G42" s="27">
        <v>8250</v>
      </c>
      <c r="H42" s="27">
        <f>+D42+E42-F42</f>
        <v>1966.9799999999959</v>
      </c>
      <c r="I42" s="26" t="s">
        <v>35</v>
      </c>
      <c r="J42" s="7">
        <f>1130.72-2.27</f>
        <v>1128.45</v>
      </c>
    </row>
    <row r="43" spans="3:11" ht="13.5" customHeight="1" thickBot="1" x14ac:dyDescent="0.25">
      <c r="C43" s="32" t="s">
        <v>34</v>
      </c>
      <c r="D43" s="29">
        <v>8450.85</v>
      </c>
      <c r="E43" s="28"/>
      <c r="F43" s="28">
        <v>133.01</v>
      </c>
      <c r="G43" s="27"/>
      <c r="H43" s="27">
        <f>+D43+E43-F43</f>
        <v>8317.84</v>
      </c>
      <c r="I43" s="31"/>
      <c r="J43" s="7">
        <f>17001.84-32.95</f>
        <v>16968.89</v>
      </c>
    </row>
    <row r="44" spans="3:11" ht="13.5" customHeight="1" thickBot="1" x14ac:dyDescent="0.25">
      <c r="C44" s="32" t="s">
        <v>33</v>
      </c>
      <c r="D44" s="29">
        <v>27902.880000000016</v>
      </c>
      <c r="E44" s="28">
        <v>-472.86</v>
      </c>
      <c r="F44" s="28">
        <v>-841.47</v>
      </c>
      <c r="G44" s="27"/>
      <c r="H44" s="27">
        <f>+D44+E44-F44</f>
        <v>28271.490000000016</v>
      </c>
      <c r="I44" s="31"/>
      <c r="J44" s="7">
        <f>1440.09+713.11</f>
        <v>2153.1999999999998</v>
      </c>
      <c r="K44" s="30">
        <f>7682.67-7.85+17100.7-15.82</f>
        <v>24759.7</v>
      </c>
    </row>
    <row r="45" spans="3:11" ht="13.5" customHeight="1" thickBot="1" x14ac:dyDescent="0.25">
      <c r="C45" s="32" t="s">
        <v>32</v>
      </c>
      <c r="D45" s="29">
        <v>4465.8899999999994</v>
      </c>
      <c r="E45" s="28">
        <f>15195.16+3709.94</f>
        <v>18905.099999999999</v>
      </c>
      <c r="F45" s="28">
        <f>15480.25+3697.26</f>
        <v>19177.510000000002</v>
      </c>
      <c r="G45" s="27">
        <f>+E45</f>
        <v>18905.099999999999</v>
      </c>
      <c r="H45" s="27">
        <f>+D45+E45-F45</f>
        <v>4193.4799999999959</v>
      </c>
      <c r="I45" s="31" t="s">
        <v>31</v>
      </c>
      <c r="K45" s="30"/>
    </row>
    <row r="46" spans="3:11" ht="13.5" customHeight="1" thickBot="1" x14ac:dyDescent="0.25">
      <c r="C46" s="25" t="s">
        <v>30</v>
      </c>
      <c r="D46" s="29">
        <v>12011.930000000008</v>
      </c>
      <c r="E46" s="28">
        <v>62682.720000000001</v>
      </c>
      <c r="F46" s="28">
        <v>60744.33</v>
      </c>
      <c r="G46" s="27">
        <v>40743.120000000003</v>
      </c>
      <c r="H46" s="27">
        <f>+D46+E46-F46</f>
        <v>13950.320000000007</v>
      </c>
      <c r="I46" s="26" t="s">
        <v>29</v>
      </c>
      <c r="J46" s="7">
        <f>7968.24-15.99</f>
        <v>7952.25</v>
      </c>
    </row>
    <row r="47" spans="3:11" ht="13.5" customHeight="1" thickBot="1" x14ac:dyDescent="0.25">
      <c r="C47" s="25" t="s">
        <v>28</v>
      </c>
      <c r="D47" s="24">
        <f>SUM(D37:D46)</f>
        <v>198657.50999999989</v>
      </c>
      <c r="E47" s="24">
        <f>SUM(E37:E46)</f>
        <v>751996.79999999993</v>
      </c>
      <c r="F47" s="24">
        <f>SUM(F37:F46)</f>
        <v>731781.29999999993</v>
      </c>
      <c r="G47" s="24">
        <f>SUM(G37:G46)</f>
        <v>615339.0199999999</v>
      </c>
      <c r="H47" s="24">
        <f>SUM(H37:H46)</f>
        <v>218873.00999999989</v>
      </c>
      <c r="I47" s="23"/>
    </row>
    <row r="48" spans="3:11" ht="13.5" customHeight="1" thickBot="1" x14ac:dyDescent="0.25">
      <c r="C48" s="22" t="s">
        <v>27</v>
      </c>
      <c r="D48" s="22"/>
      <c r="E48" s="22"/>
      <c r="F48" s="22"/>
      <c r="G48" s="22"/>
      <c r="H48" s="22"/>
      <c r="I48" s="22"/>
    </row>
    <row r="49" spans="3:9" ht="50.25" customHeight="1" thickBot="1" x14ac:dyDescent="0.25">
      <c r="C49" s="19" t="s">
        <v>26</v>
      </c>
      <c r="D49" s="21" t="s">
        <v>25</v>
      </c>
      <c r="E49" s="21"/>
      <c r="F49" s="21"/>
      <c r="G49" s="21"/>
      <c r="H49" s="21"/>
      <c r="I49" s="20" t="s">
        <v>24</v>
      </c>
    </row>
    <row r="50" spans="3:9" ht="28.5" customHeight="1" thickBot="1" x14ac:dyDescent="0.25">
      <c r="C50" s="19" t="s">
        <v>22</v>
      </c>
      <c r="D50" s="18" t="s">
        <v>23</v>
      </c>
      <c r="E50" s="17"/>
      <c r="F50" s="17"/>
      <c r="G50" s="17"/>
      <c r="H50" s="16"/>
      <c r="I50" s="15" t="s">
        <v>22</v>
      </c>
    </row>
    <row r="51" spans="3:9" ht="19.5" customHeight="1" x14ac:dyDescent="0.3">
      <c r="C51" s="14" t="s">
        <v>21</v>
      </c>
      <c r="D51" s="14"/>
      <c r="E51" s="14"/>
      <c r="F51" s="14"/>
      <c r="G51" s="14"/>
      <c r="H51" s="13">
        <f>+H34+H47</f>
        <v>359078.7799999998</v>
      </c>
    </row>
    <row r="52" spans="3:9" ht="15" hidden="1" x14ac:dyDescent="0.25">
      <c r="C52" s="11" t="s">
        <v>20</v>
      </c>
      <c r="D52" s="11"/>
    </row>
    <row r="53" spans="3:9" ht="12.75" hidden="1" customHeight="1" x14ac:dyDescent="0.2">
      <c r="C53" s="12" t="s">
        <v>19</v>
      </c>
    </row>
    <row r="54" spans="3:9" x14ac:dyDescent="0.2">
      <c r="C54" s="7"/>
      <c r="D54" s="7"/>
      <c r="E54" s="7"/>
      <c r="F54" s="7"/>
      <c r="G54" s="7"/>
      <c r="H54" s="7"/>
    </row>
    <row r="55" spans="3:9" ht="15" hidden="1" customHeight="1" x14ac:dyDescent="0.25">
      <c r="C55" s="11"/>
      <c r="D55" s="10">
        <f>+D37+D38+D39+D42</f>
        <v>136470.8899999999</v>
      </c>
      <c r="E55" s="10">
        <f>+E37+E38+E39+E42</f>
        <v>670881.84</v>
      </c>
      <c r="F55" s="10">
        <f>+F37+F38+F39+F42</f>
        <v>652728.47</v>
      </c>
      <c r="G55" s="10">
        <f>+G37+G38+G39+G42</f>
        <v>555690.79999999993</v>
      </c>
      <c r="H55" s="10">
        <f>+H37+H38+H39+H42</f>
        <v>154624.25999999989</v>
      </c>
    </row>
    <row r="56" spans="3:9" hidden="1" x14ac:dyDescent="0.2">
      <c r="D56" s="9"/>
      <c r="H56" s="8">
        <f>33823.81+13244.3+1879.25+37407.93+19009.65+25195.28+10118.56+115114.16+22296.1+3074.08+1014.83</f>
        <v>282177.95</v>
      </c>
    </row>
    <row r="57" spans="3:9" x14ac:dyDescent="0.2">
      <c r="C57" s="8" t="s">
        <v>18</v>
      </c>
      <c r="E57" s="9">
        <f>+E47+E34+31200+13887.96</f>
        <v>823553.98999999987</v>
      </c>
      <c r="F57" s="9"/>
      <c r="G57" s="9">
        <f>+G47+G34</f>
        <v>641808.24999999988</v>
      </c>
      <c r="H57" s="9"/>
    </row>
  </sheetData>
  <mergeCells count="11">
    <mergeCell ref="C23:I23"/>
    <mergeCell ref="C24:I24"/>
    <mergeCell ref="C25:I25"/>
    <mergeCell ref="C26:I26"/>
    <mergeCell ref="I37:I38"/>
    <mergeCell ref="C48:I48"/>
    <mergeCell ref="I29:I33"/>
    <mergeCell ref="D50:H50"/>
    <mergeCell ref="C28:I28"/>
    <mergeCell ref="C35:I35"/>
    <mergeCell ref="D49:H4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1C0B-A3EB-43C2-876C-2F17AE84F589}">
  <dimension ref="A13:I23"/>
  <sheetViews>
    <sheetView topLeftCell="A14" zoomScaleNormal="100" zoomScaleSheetLayoutView="120" workbookViewId="0">
      <selection activeCell="H27" sqref="H2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5.28515625" customWidth="1"/>
    <col min="8" max="8" width="15.140625" customWidth="1"/>
    <col min="9" max="9" width="13.7109375" customWidth="1"/>
  </cols>
  <sheetData>
    <row r="13" spans="1:9" x14ac:dyDescent="0.25">
      <c r="A13" s="6" t="s">
        <v>17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 t="s">
        <v>16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15</v>
      </c>
      <c r="B15" s="6"/>
      <c r="C15" s="6"/>
      <c r="D15" s="6"/>
      <c r="E15" s="6"/>
      <c r="F15" s="6"/>
      <c r="G15" s="6"/>
      <c r="H15" s="6"/>
      <c r="I15" s="6"/>
    </row>
    <row r="16" spans="1:9" ht="60" x14ac:dyDescent="0.25">
      <c r="A16" s="5" t="s">
        <v>14</v>
      </c>
      <c r="B16" s="5" t="s">
        <v>13</v>
      </c>
      <c r="C16" s="5" t="s">
        <v>12</v>
      </c>
      <c r="D16" s="5" t="s">
        <v>11</v>
      </c>
      <c r="E16" s="5" t="s">
        <v>10</v>
      </c>
      <c r="F16" s="5" t="s">
        <v>9</v>
      </c>
      <c r="G16" s="5" t="s">
        <v>8</v>
      </c>
      <c r="H16" s="5" t="s">
        <v>7</v>
      </c>
      <c r="I16" s="5" t="s">
        <v>6</v>
      </c>
    </row>
    <row r="17" spans="1:9" x14ac:dyDescent="0.25">
      <c r="A17" s="4" t="s">
        <v>5</v>
      </c>
      <c r="B17" s="3">
        <v>-16.03</v>
      </c>
      <c r="C17" s="3"/>
      <c r="D17" s="3">
        <v>119.3</v>
      </c>
      <c r="E17" s="3">
        <v>116.11</v>
      </c>
      <c r="F17" s="3">
        <v>45.09</v>
      </c>
      <c r="G17" s="2">
        <v>4.7523200000000001</v>
      </c>
      <c r="H17" s="1">
        <v>26.405239999999999</v>
      </c>
      <c r="I17" s="1">
        <f>B17+D17+F17-G17</f>
        <v>143.60768000000002</v>
      </c>
    </row>
    <row r="19" spans="1:9" x14ac:dyDescent="0.25">
      <c r="A19" t="s">
        <v>4</v>
      </c>
    </row>
    <row r="20" spans="1:9" x14ac:dyDescent="0.25">
      <c r="A20" t="s">
        <v>3</v>
      </c>
    </row>
    <row r="21" spans="1:9" x14ac:dyDescent="0.25">
      <c r="A21" t="s">
        <v>2</v>
      </c>
    </row>
    <row r="22" spans="1:9" x14ac:dyDescent="0.25">
      <c r="A22" t="s">
        <v>1</v>
      </c>
    </row>
    <row r="23" spans="1:9" x14ac:dyDescent="0.25">
      <c r="A23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Сосновая3</vt:lpstr>
      <vt:lpstr>Сосновая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2022-03-02T11:25:34Z</dcterms:created>
  <dcterms:modified xsi:type="dcterms:W3CDTF">2022-03-19T18:29:55Z</dcterms:modified>
</cp:coreProperties>
</file>