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D1DAC5AF-810A-4267-9DC8-7661353AAB57}" xr6:coauthVersionLast="47" xr6:coauthVersionMax="47" xr10:uidLastSave="{00000000-0000-0000-0000-000000000000}"/>
  <bookViews>
    <workbookView xWindow="-120" yWindow="-120" windowWidth="20730" windowHeight="11310" xr2:uid="{27C63053-2D8F-421D-A69E-C364A139907F}"/>
  </bookViews>
  <sheets>
    <sheet name="Центральная3" sheetId="2" r:id="rId1"/>
    <sheet name="Центральная 3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2" l="1"/>
  <c r="K29" i="2"/>
  <c r="F30" i="2"/>
  <c r="H30" i="2"/>
  <c r="K30" i="2"/>
  <c r="H31" i="2"/>
  <c r="K31" i="2"/>
  <c r="F32" i="2"/>
  <c r="H32" i="2" s="1"/>
  <c r="H34" i="2" s="1"/>
  <c r="K32" i="2"/>
  <c r="E33" i="2"/>
  <c r="F33" i="2"/>
  <c r="H33" i="2" s="1"/>
  <c r="G33" i="2"/>
  <c r="G34" i="2" s="1"/>
  <c r="L33" i="2"/>
  <c r="D34" i="2"/>
  <c r="E34" i="2"/>
  <c r="G37" i="2"/>
  <c r="H37" i="2"/>
  <c r="J37" i="2"/>
  <c r="K37" i="2"/>
  <c r="H38" i="2"/>
  <c r="H39" i="2"/>
  <c r="H40" i="2"/>
  <c r="H41" i="2"/>
  <c r="J41" i="2"/>
  <c r="K41" i="2"/>
  <c r="H42" i="2"/>
  <c r="F43" i="2"/>
  <c r="H43" i="2" s="1"/>
  <c r="J43" i="2"/>
  <c r="K43" i="2"/>
  <c r="E44" i="2"/>
  <c r="G44" i="2" s="1"/>
  <c r="G47" i="2" s="1"/>
  <c r="F44" i="2"/>
  <c r="H45" i="2"/>
  <c r="H46" i="2"/>
  <c r="D47" i="2"/>
  <c r="F47" i="2"/>
  <c r="D54" i="2"/>
  <c r="E54" i="2"/>
  <c r="F54" i="2"/>
  <c r="G54" i="2"/>
  <c r="H54" i="2"/>
  <c r="H55" i="2"/>
  <c r="I17" i="1"/>
  <c r="H47" i="2" l="1"/>
  <c r="H50" i="2" s="1"/>
  <c r="G56" i="2"/>
  <c r="E47" i="2"/>
  <c r="E56" i="2" s="1"/>
  <c r="H44" i="2"/>
  <c r="F34" i="2"/>
</calcChain>
</file>

<file path=xl/sharedStrings.xml><?xml version="1.0" encoding="utf-8"?>
<sst xmlns="http://schemas.openxmlformats.org/spreadsheetml/2006/main" count="75" uniqueCount="68">
  <si>
    <t>Ремонт бетонных площадок - 162.35 т.р.</t>
  </si>
  <si>
    <t>Замена подъездного отпления - 670.17 т.р.</t>
  </si>
  <si>
    <t>Герметизация стыков стеновых панелей - 27.86 т.р.</t>
  </si>
  <si>
    <t>Аварийное обслуживание - 7.11 т.р.</t>
  </si>
  <si>
    <t>Производство работ по неисправности в системе освещения общедомовых помещений - 2.58 т.р.</t>
  </si>
  <si>
    <t>Расходный материал - 1.23 т.р.</t>
  </si>
  <si>
    <t>Ремонт тепловых пунктов и систем теплопотребления. Установка иммитаторов в ИТП - 22.69 т.р.</t>
  </si>
  <si>
    <t>Ремонт систем ГВС, ХВс, ЦО - 1.91 т.р.</t>
  </si>
  <si>
    <t>Восстановление водоотводящих устройств (работы на чердаке, в подвале) - 3.70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</si>
  <si>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899.60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</si>
  <si>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</si>
  <si>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</si>
  <si>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</si>
  <si>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</si>
  <si>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</si>
  <si>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</si>
  <si>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</si>
  <si>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</si>
  <si>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</si>
  <si>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</si>
  <si>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3 по ул. Центральная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</si>
  <si>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</si>
  <si>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</si>
  <si>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</si>
  <si>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</si>
  <si>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</si>
  <si>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</si>
  <si>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</si>
  <si>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</si>
  <si>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</si>
  <si>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</si>
  <si>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</si>
  <si>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</si>
  <si>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</si>
  <si>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</si>
  <si>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ООО "ПСК"</t>
  </si>
  <si>
    <t>электр под и лифт</t>
  </si>
  <si>
    <t>Повышающий коэффициент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</si>
  <si>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</si>
  <si>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</si>
  <si>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</si>
  <si>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</si>
  <si>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</si>
  <si>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</si>
  <si>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</si>
  <si>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</si>
  <si>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Н/2011-93 от 01.01.2011г.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</si>
  <si>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</si>
  <si>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</si>
  <si>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</si>
  <si>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</si>
  <si>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</si>
  <si>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</si>
  <si>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</si>
  <si>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</si>
  <si>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</si>
  <si>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</si>
  <si>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</si>
  <si>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</si>
  <si>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</si>
  <si>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</si>
  <si>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</si>
  <si>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</si>
  <si>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</si>
  <si>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  по ул. Центральная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</si>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</sst>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9">
    <xf numFmtId="0" fontId="0" fillId="0" borderId="0" xfId="0"/>
    <xf numFmtId="0" fontId="1" fillId="0" borderId="0" xfId="1"/>
    <xf numFmtId="0" fontId="3" fillId="0" borderId="0" xfId="0" applyFont="1"/>
    <xf numFmtId="0" fontId="3" fillId="0" borderId="0" xfId="1" applyFont="1"/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2"/>
    <xf numFmtId="0" fontId="6" fillId="0" borderId="0" xfId="2" applyFont="1"/>
    <xf numFmtId="4" fontId="6" fillId="0" borderId="0" xfId="2" applyNumberFormat="1" applyFont="1"/>
    <xf numFmtId="4" fontId="7" fillId="0" borderId="0" xfId="2" applyNumberFormat="1" applyFont="1"/>
    <xf numFmtId="0" fontId="8" fillId="0" borderId="0" xfId="2" applyFont="1"/>
    <xf numFmtId="0" fontId="9" fillId="0" borderId="0" xfId="2" applyFont="1"/>
    <xf numFmtId="4" fontId="10" fillId="0" borderId="0" xfId="2" applyNumberFormat="1" applyFont="1"/>
    <xf numFmtId="0" fontId="11" fillId="0" borderId="0" xfId="2" applyFont="1"/>
    <xf numFmtId="0" fontId="6" fillId="0" borderId="1" xfId="2" applyFont="1" applyBorder="1" applyAlignment="1">
      <alignment horizontal="center" vertical="top" wrapText="1"/>
    </xf>
    <xf numFmtId="4" fontId="6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wrapText="1"/>
    </xf>
    <xf numFmtId="0" fontId="12" fillId="0" borderId="3" xfId="2" applyFont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4" fontId="12" fillId="0" borderId="4" xfId="2" applyNumberFormat="1" applyFont="1" applyBorder="1" applyAlignment="1">
      <alignment vertical="top" wrapText="1"/>
    </xf>
    <xf numFmtId="0" fontId="12" fillId="0" borderId="5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4" fontId="13" fillId="0" borderId="6" xfId="2" applyNumberFormat="1" applyFont="1" applyBorder="1" applyAlignment="1">
      <alignment vertical="top" wrapText="1"/>
    </xf>
    <xf numFmtId="4" fontId="6" fillId="0" borderId="4" xfId="2" applyNumberFormat="1" applyFont="1" applyBorder="1" applyAlignment="1">
      <alignment vertical="top" wrapText="1"/>
    </xf>
    <xf numFmtId="4" fontId="6" fillId="0" borderId="4" xfId="2" applyNumberFormat="1" applyFont="1" applyBorder="1" applyAlignment="1">
      <alignment horizontal="right" vertical="top" wrapText="1"/>
    </xf>
    <xf numFmtId="0" fontId="7" fillId="0" borderId="4" xfId="2" applyFont="1" applyBorder="1" applyAlignment="1">
      <alignment horizontal="center" vertical="top" wrapText="1"/>
    </xf>
    <xf numFmtId="0" fontId="14" fillId="0" borderId="5" xfId="2" applyFont="1" applyBorder="1" applyAlignment="1">
      <alignment horizontal="center" vertical="top" wrapText="1"/>
    </xf>
    <xf numFmtId="4" fontId="13" fillId="0" borderId="4" xfId="2" applyNumberFormat="1" applyFont="1" applyBorder="1" applyAlignment="1">
      <alignment vertical="top" wrapText="1"/>
    </xf>
    <xf numFmtId="4" fontId="9" fillId="0" borderId="4" xfId="2" applyNumberFormat="1" applyFont="1" applyBorder="1" applyAlignment="1">
      <alignment horizontal="right" vertical="top" wrapText="1"/>
    </xf>
    <xf numFmtId="4" fontId="5" fillId="0" borderId="0" xfId="2" applyNumberFormat="1"/>
    <xf numFmtId="0" fontId="15" fillId="0" borderId="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4" fontId="6" fillId="0" borderId="6" xfId="2" applyNumberFormat="1" applyFont="1" applyBorder="1" applyAlignment="1">
      <alignment horizontal="right" vertical="top" wrapText="1"/>
    </xf>
    <xf numFmtId="0" fontId="14" fillId="0" borderId="8" xfId="2" applyFont="1" applyBorder="1" applyAlignment="1">
      <alignment horizontal="center" vertical="top" wrapText="1"/>
    </xf>
    <xf numFmtId="0" fontId="14" fillId="0" borderId="4" xfId="2" applyFont="1" applyBorder="1" applyAlignment="1">
      <alignment horizontal="center" vertical="top" wrapText="1"/>
    </xf>
    <xf numFmtId="0" fontId="16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top" wrapText="1"/>
    </xf>
    <xf numFmtId="0" fontId="17" fillId="0" borderId="8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2" fontId="5" fillId="0" borderId="0" xfId="2" applyNumberFormat="1"/>
    <xf numFmtId="0" fontId="6" fillId="0" borderId="7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top" wrapText="1"/>
    </xf>
    <xf numFmtId="0" fontId="14" fillId="0" borderId="9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18" fillId="0" borderId="12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0" fillId="0" borderId="0" xfId="2" applyFont="1"/>
    <xf numFmtId="0" fontId="12" fillId="0" borderId="0" xfId="2" applyFont="1" applyAlignment="1">
      <alignment horizontal="center"/>
    </xf>
    <xf numFmtId="0" fontId="20" fillId="0" borderId="6" xfId="2" applyFont="1" applyBorder="1"/>
    <xf numFmtId="0" fontId="20" fillId="0" borderId="9" xfId="2" applyFont="1" applyBorder="1"/>
    <xf numFmtId="0" fontId="12" fillId="0" borderId="9" xfId="2" applyFont="1" applyBorder="1" applyAlignment="1">
      <alignment horizontal="center"/>
    </xf>
    <xf numFmtId="0" fontId="12" fillId="0" borderId="2" xfId="2" applyFont="1" applyBorder="1" applyAlignment="1">
      <alignment horizontal="center"/>
    </xf>
  </cellXfs>
  <cellStyles count="3">
    <cellStyle name="Обычный" xfId="0" builtinId="0"/>
    <cellStyle name="Обычный 2" xfId="1" xr:uid="{D31026A0-2286-43CC-B868-A716202882B5}"/>
    <cellStyle name="Обычный 3" xfId="2" xr:uid="{E4132F52-70D4-41E1-934D-87BAF2D163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0907-5A68-4EDD-B900-53D8D685E4B8}">
  <dimension ref="A1:L56"/>
  <sheetViews>
    <sheetView tabSelected="1" topLeftCell="C32" zoomScaleNormal="100" workbookViewId="0">
      <selection activeCell="E58" sqref="E58"/>
    </sheetView>
  </sheetViews>
  <sheetFormatPr defaultRowHeight="12.75" x14ac:dyDescent="0.2"/>
  <cols>
    <col min="1" max="1" width="3.42578125" style="10" hidden="1" customWidth="1"/>
    <col min="2" max="2" width="9.140625" style="10" hidden="1" customWidth="1"/>
    <col min="3" max="3" width="27.42578125" style="11" customWidth="1"/>
    <col min="4" max="4" width="13.28515625" style="11" customWidth="1"/>
    <col min="5" max="5" width="11.85546875" style="11" customWidth="1"/>
    <col min="6" max="6" width="13.28515625" style="11" customWidth="1"/>
    <col min="7" max="7" width="11.85546875" style="11" customWidth="1"/>
    <col min="8" max="8" width="12.7109375" style="11" customWidth="1"/>
    <col min="9" max="9" width="25.28515625" style="11" customWidth="1"/>
    <col min="10" max="10" width="12.28515625" style="10" hidden="1" customWidth="1"/>
    <col min="11" max="11" width="9.5703125" style="10" hidden="1" customWidth="1"/>
    <col min="12" max="12" width="0" style="10" hidden="1" customWidth="1"/>
    <col min="13" max="16384" width="9.140625" style="10"/>
  </cols>
  <sheetData>
    <row r="1" spans="3:9" ht="12.75" hidden="1" customHeight="1" x14ac:dyDescent="0.2">
      <c r="C1" s="53"/>
      <c r="D1" s="53"/>
      <c r="E1" s="53"/>
      <c r="F1" s="53"/>
      <c r="G1" s="53"/>
      <c r="H1" s="53"/>
      <c r="I1" s="53"/>
    </row>
    <row r="2" spans="3:9" ht="13.5" hidden="1" customHeight="1" thickBot="1" x14ac:dyDescent="0.25">
      <c r="C2" s="53"/>
      <c r="D2" s="53"/>
      <c r="E2" s="53" t="s">
        <v>67</v>
      </c>
      <c r="F2" s="53"/>
      <c r="G2" s="53"/>
      <c r="H2" s="53"/>
      <c r="I2" s="53"/>
    </row>
    <row r="3" spans="3:9" ht="13.5" hidden="1" customHeight="1" thickBot="1" x14ac:dyDescent="0.25">
      <c r="C3" s="58"/>
      <c r="D3" s="57"/>
      <c r="E3" s="56"/>
      <c r="F3" s="56"/>
      <c r="G3" s="56"/>
      <c r="H3" s="56"/>
      <c r="I3" s="55"/>
    </row>
    <row r="4" spans="3:9" ht="12.75" hidden="1" customHeight="1" x14ac:dyDescent="0.2">
      <c r="C4" s="54"/>
      <c r="D4" s="54"/>
      <c r="E4" s="53"/>
      <c r="F4" s="53"/>
      <c r="G4" s="53"/>
      <c r="H4" s="53"/>
      <c r="I4" s="53"/>
    </row>
    <row r="5" spans="3:9" ht="12.75" customHeight="1" x14ac:dyDescent="0.2">
      <c r="C5" s="54"/>
      <c r="D5" s="54"/>
      <c r="E5" s="53"/>
      <c r="F5" s="53"/>
      <c r="G5" s="53"/>
      <c r="H5" s="53"/>
      <c r="I5" s="53"/>
    </row>
    <row r="6" spans="3:9" ht="12.75" customHeight="1" x14ac:dyDescent="0.2">
      <c r="C6" s="54"/>
      <c r="D6" s="54"/>
      <c r="E6" s="53"/>
      <c r="F6" s="53"/>
      <c r="G6" s="53"/>
      <c r="H6" s="53"/>
      <c r="I6" s="53"/>
    </row>
    <row r="7" spans="3:9" ht="12.75" customHeight="1" x14ac:dyDescent="0.2">
      <c r="C7" s="54"/>
      <c r="D7" s="54"/>
      <c r="E7" s="53"/>
      <c r="F7" s="53"/>
      <c r="G7" s="53"/>
      <c r="H7" s="53"/>
      <c r="I7" s="53"/>
    </row>
    <row r="8" spans="3:9" ht="12.75" customHeight="1" x14ac:dyDescent="0.2">
      <c r="C8" s="54"/>
      <c r="D8" s="54"/>
      <c r="E8" s="53"/>
      <c r="F8" s="53"/>
      <c r="G8" s="53"/>
      <c r="H8" s="53"/>
      <c r="I8" s="53"/>
    </row>
    <row r="9" spans="3:9" ht="12.75" customHeight="1" x14ac:dyDescent="0.2">
      <c r="C9" s="54"/>
      <c r="D9" s="54"/>
      <c r="E9" s="53"/>
      <c r="F9" s="53"/>
      <c r="G9" s="53"/>
      <c r="H9" s="53"/>
      <c r="I9" s="53"/>
    </row>
    <row r="10" spans="3:9" ht="12.75" customHeight="1" x14ac:dyDescent="0.2">
      <c r="C10" s="54"/>
      <c r="D10" s="54"/>
      <c r="E10" s="53"/>
      <c r="F10" s="53"/>
      <c r="G10" s="53"/>
      <c r="H10" s="53"/>
      <c r="I10" s="53"/>
    </row>
    <row r="11" spans="3:9" ht="12.75" customHeight="1" x14ac:dyDescent="0.2">
      <c r="C11" s="54"/>
      <c r="D11" s="54"/>
      <c r="E11" s="53"/>
      <c r="F11" s="53"/>
      <c r="G11" s="53"/>
      <c r="H11" s="53"/>
      <c r="I11" s="53"/>
    </row>
    <row r="12" spans="3:9" ht="12.75" customHeight="1" x14ac:dyDescent="0.2">
      <c r="C12" s="54"/>
      <c r="D12" s="54"/>
      <c r="E12" s="53"/>
      <c r="F12" s="53"/>
      <c r="G12" s="53"/>
      <c r="H12" s="53"/>
      <c r="I12" s="53"/>
    </row>
    <row r="13" spans="3:9" ht="12.75" customHeight="1" x14ac:dyDescent="0.2">
      <c r="C13" s="54"/>
      <c r="D13" s="54"/>
      <c r="E13" s="53"/>
      <c r="F13" s="53"/>
      <c r="G13" s="53"/>
      <c r="H13" s="53"/>
      <c r="I13" s="53"/>
    </row>
    <row r="14" spans="3:9" ht="12.75" customHeight="1" x14ac:dyDescent="0.2">
      <c r="C14" s="54"/>
      <c r="D14" s="54"/>
      <c r="E14" s="53"/>
      <c r="F14" s="53"/>
      <c r="G14" s="53"/>
      <c r="H14" s="53"/>
      <c r="I14" s="53"/>
    </row>
    <row r="15" spans="3:9" ht="12.75" customHeight="1" x14ac:dyDescent="0.2">
      <c r="C15" s="54"/>
      <c r="D15" s="54"/>
      <c r="E15" s="53"/>
      <c r="F15" s="53"/>
      <c r="G15" s="53"/>
      <c r="H15" s="53"/>
      <c r="I15" s="53"/>
    </row>
    <row r="16" spans="3:9" ht="12.75" customHeight="1" x14ac:dyDescent="0.2">
      <c r="C16" s="54"/>
      <c r="D16" s="54"/>
      <c r="E16" s="53"/>
      <c r="F16" s="53"/>
      <c r="G16" s="53"/>
      <c r="H16" s="53"/>
      <c r="I16" s="53"/>
    </row>
    <row r="17" spans="3:11" ht="12.75" customHeight="1" x14ac:dyDescent="0.2">
      <c r="C17" s="54"/>
      <c r="D17" s="54"/>
      <c r="E17" s="53"/>
      <c r="F17" s="53"/>
      <c r="G17" s="53"/>
      <c r="H17" s="53"/>
      <c r="I17" s="53"/>
    </row>
    <row r="18" spans="3:11" ht="12.75" customHeight="1" x14ac:dyDescent="0.2">
      <c r="C18" s="54"/>
      <c r="D18" s="54"/>
      <c r="E18" s="53"/>
      <c r="F18" s="53"/>
      <c r="G18" s="53"/>
      <c r="H18" s="53"/>
      <c r="I18" s="53"/>
    </row>
    <row r="19" spans="3:11" ht="12.75" customHeight="1" x14ac:dyDescent="0.2">
      <c r="C19" s="54"/>
      <c r="D19" s="54"/>
      <c r="E19" s="53"/>
      <c r="F19" s="53"/>
      <c r="G19" s="53"/>
      <c r="H19" s="53"/>
      <c r="I19" s="53"/>
    </row>
    <row r="20" spans="3:11" ht="12.75" customHeight="1" x14ac:dyDescent="0.2">
      <c r="C20" s="54"/>
      <c r="D20" s="54"/>
      <c r="E20" s="53"/>
      <c r="F20" s="53"/>
      <c r="G20" s="53"/>
      <c r="H20" s="53"/>
      <c r="I20" s="53"/>
    </row>
    <row r="21" spans="3:11" ht="12.75" customHeight="1" x14ac:dyDescent="0.2">
      <c r="C21" s="54"/>
      <c r="D21" s="54"/>
      <c r="E21" s="53"/>
      <c r="F21" s="53"/>
      <c r="G21" s="53"/>
      <c r="H21" s="53"/>
      <c r="I21" s="53"/>
    </row>
    <row r="22" spans="3:11" ht="12.75" customHeight="1" x14ac:dyDescent="0.2">
      <c r="C22" s="54"/>
      <c r="D22" s="54"/>
      <c r="E22" s="53"/>
      <c r="F22" s="53"/>
      <c r="G22" s="53"/>
      <c r="H22" s="53"/>
      <c r="I22" s="53"/>
    </row>
    <row r="23" spans="3:11" ht="14.25" x14ac:dyDescent="0.2">
      <c r="C23" s="52" t="s">
        <v>66</v>
      </c>
      <c r="D23" s="52"/>
      <c r="E23" s="52"/>
      <c r="F23" s="52"/>
      <c r="G23" s="52"/>
      <c r="H23" s="52"/>
      <c r="I23" s="52"/>
    </row>
    <row r="24" spans="3:11" x14ac:dyDescent="0.2">
      <c r="C24" s="51" t="s">
        <v>65</v>
      </c>
      <c r="D24" s="51"/>
      <c r="E24" s="51"/>
      <c r="F24" s="51"/>
      <c r="G24" s="51"/>
      <c r="H24" s="51"/>
      <c r="I24" s="51"/>
    </row>
    <row r="25" spans="3:11" x14ac:dyDescent="0.2">
      <c r="C25" s="51" t="s">
        <v>64</v>
      </c>
      <c r="D25" s="51"/>
      <c r="E25" s="51"/>
      <c r="F25" s="51"/>
      <c r="G25" s="51"/>
      <c r="H25" s="51"/>
      <c r="I25" s="51"/>
    </row>
    <row r="26" spans="3:11" ht="6" customHeight="1" thickBot="1" x14ac:dyDescent="0.25">
      <c r="C26" s="50"/>
      <c r="D26" s="50"/>
      <c r="E26" s="50"/>
      <c r="F26" s="50"/>
      <c r="G26" s="50"/>
      <c r="H26" s="50"/>
      <c r="I26" s="50"/>
    </row>
    <row r="27" spans="3:11" ht="57.75" customHeight="1" thickBot="1" x14ac:dyDescent="0.25">
      <c r="C27" s="37" t="s">
        <v>54</v>
      </c>
      <c r="D27" s="40" t="s">
        <v>53</v>
      </c>
      <c r="E27" s="39" t="s">
        <v>52</v>
      </c>
      <c r="F27" s="39" t="s">
        <v>51</v>
      </c>
      <c r="G27" s="39" t="s">
        <v>50</v>
      </c>
      <c r="H27" s="39" t="s">
        <v>49</v>
      </c>
      <c r="I27" s="40" t="s">
        <v>63</v>
      </c>
    </row>
    <row r="28" spans="3:11" ht="13.5" customHeight="1" thickBot="1" x14ac:dyDescent="0.25">
      <c r="C28" s="49" t="s">
        <v>62</v>
      </c>
      <c r="D28" s="48"/>
      <c r="E28" s="48"/>
      <c r="F28" s="48"/>
      <c r="G28" s="48"/>
      <c r="H28" s="48"/>
      <c r="I28" s="47"/>
    </row>
    <row r="29" spans="3:11" ht="13.5" customHeight="1" thickBot="1" x14ac:dyDescent="0.25">
      <c r="C29" s="24" t="s">
        <v>61</v>
      </c>
      <c r="D29" s="28">
        <v>97221.849999999919</v>
      </c>
      <c r="E29" s="31"/>
      <c r="F29" s="31">
        <v>1171.3399999999999</v>
      </c>
      <c r="G29" s="31"/>
      <c r="H29" s="31">
        <f>+D29+E29-F29</f>
        <v>96050.509999999922</v>
      </c>
      <c r="I29" s="46" t="s">
        <v>60</v>
      </c>
      <c r="K29" s="45">
        <f>349037.27+12084.21+34373.28+28008.63</f>
        <v>423503.39</v>
      </c>
    </row>
    <row r="30" spans="3:11" ht="13.5" customHeight="1" thickBot="1" x14ac:dyDescent="0.25">
      <c r="C30" s="24" t="s">
        <v>59</v>
      </c>
      <c r="D30" s="28">
        <v>155440.55000000008</v>
      </c>
      <c r="E30" s="27"/>
      <c r="F30" s="27">
        <f>830.05+74.43+246.76</f>
        <v>1151.24</v>
      </c>
      <c r="G30" s="31"/>
      <c r="H30" s="31">
        <f>+D30+E30-F30</f>
        <v>154289.31000000008</v>
      </c>
      <c r="I30" s="44"/>
      <c r="K30" s="45">
        <f>11038.39+36954.07+21462.73+249238.43-7459.16</f>
        <v>311234.46000000002</v>
      </c>
    </row>
    <row r="31" spans="3:11" ht="13.5" customHeight="1" thickBot="1" x14ac:dyDescent="0.25">
      <c r="C31" s="24" t="s">
        <v>58</v>
      </c>
      <c r="D31" s="28">
        <v>68522.669999999751</v>
      </c>
      <c r="E31" s="27"/>
      <c r="F31" s="27">
        <v>478.94</v>
      </c>
      <c r="G31" s="31"/>
      <c r="H31" s="31">
        <f>+D31+E31-F31</f>
        <v>68043.729999999749</v>
      </c>
      <c r="I31" s="44"/>
      <c r="K31" s="45">
        <f>34620.66-1733.42+5584.02+120730.96</f>
        <v>159202.22000000003</v>
      </c>
    </row>
    <row r="32" spans="3:11" ht="13.5" customHeight="1" thickBot="1" x14ac:dyDescent="0.25">
      <c r="C32" s="24" t="s">
        <v>57</v>
      </c>
      <c r="D32" s="28">
        <v>47579.69</v>
      </c>
      <c r="E32" s="27"/>
      <c r="F32" s="27">
        <f>312.75+30.81</f>
        <v>343.56</v>
      </c>
      <c r="G32" s="31"/>
      <c r="H32" s="31">
        <f>+D32+E32-F32</f>
        <v>47236.130000000005</v>
      </c>
      <c r="I32" s="44"/>
      <c r="K32" s="10">
        <f>12174.72-608.62+44508.53+5622.99+36814.73-1954.67+1383.46</f>
        <v>97941.140000000014</v>
      </c>
    </row>
    <row r="33" spans="3:12" ht="13.5" customHeight="1" thickBot="1" x14ac:dyDescent="0.25">
      <c r="C33" s="24" t="s">
        <v>56</v>
      </c>
      <c r="D33" s="28">
        <v>29905.209999999963</v>
      </c>
      <c r="E33" s="27">
        <f>27151.8+30685.76+42602.45</f>
        <v>100440.01</v>
      </c>
      <c r="F33" s="27">
        <f>79897.23+35602.2-0.01+0.46-700.31+30958.03-2333.01</f>
        <v>143424.59</v>
      </c>
      <c r="G33" s="31">
        <f>+E33</f>
        <v>100440.01</v>
      </c>
      <c r="H33" s="31">
        <f>+D33+E33-F33</f>
        <v>-13079.370000000039</v>
      </c>
      <c r="I33" s="43"/>
      <c r="L33" s="10">
        <f>185.7-561.4+3356.45-28.62+1343.33+3.5+5.8-10.31+6.01-1.42</f>
        <v>4299.04</v>
      </c>
    </row>
    <row r="34" spans="3:12" ht="13.5" customHeight="1" thickBot="1" x14ac:dyDescent="0.25">
      <c r="C34" s="24" t="s">
        <v>31</v>
      </c>
      <c r="D34" s="23">
        <f>SUM(D29:D33)</f>
        <v>398669.96999999968</v>
      </c>
      <c r="E34" s="23">
        <f>SUM(E29:E33)</f>
        <v>100440.01</v>
      </c>
      <c r="F34" s="23">
        <f>SUM(F29:F33)</f>
        <v>146569.66999999998</v>
      </c>
      <c r="G34" s="23">
        <f>SUM(G29:G33)</f>
        <v>100440.01</v>
      </c>
      <c r="H34" s="23">
        <f>SUM(H29:H33)</f>
        <v>352540.30999999971</v>
      </c>
      <c r="I34" s="42"/>
    </row>
    <row r="35" spans="3:12" ht="13.5" customHeight="1" thickBot="1" x14ac:dyDescent="0.25">
      <c r="C35" s="41" t="s">
        <v>55</v>
      </c>
      <c r="D35" s="41"/>
      <c r="E35" s="41"/>
      <c r="F35" s="41"/>
      <c r="G35" s="41"/>
      <c r="H35" s="41"/>
      <c r="I35" s="41"/>
    </row>
    <row r="36" spans="3:12" ht="49.5" customHeight="1" thickBot="1" x14ac:dyDescent="0.25">
      <c r="C36" s="30" t="s">
        <v>54</v>
      </c>
      <c r="D36" s="40" t="s">
        <v>53</v>
      </c>
      <c r="E36" s="39" t="s">
        <v>52</v>
      </c>
      <c r="F36" s="39" t="s">
        <v>51</v>
      </c>
      <c r="G36" s="39" t="s">
        <v>50</v>
      </c>
      <c r="H36" s="39" t="s">
        <v>49</v>
      </c>
      <c r="I36" s="38" t="s">
        <v>48</v>
      </c>
    </row>
    <row r="37" spans="3:12" ht="22.5" customHeight="1" thickBot="1" x14ac:dyDescent="0.25">
      <c r="C37" s="37" t="s">
        <v>47</v>
      </c>
      <c r="D37" s="36">
        <v>329315.06000000029</v>
      </c>
      <c r="E37" s="26">
        <v>1843971.12</v>
      </c>
      <c r="F37" s="26">
        <v>1830152.68</v>
      </c>
      <c r="G37" s="26">
        <f>+E37</f>
        <v>1843971.12</v>
      </c>
      <c r="H37" s="26">
        <f>+D37+E37-F37</f>
        <v>343133.5000000007</v>
      </c>
      <c r="I37" s="35" t="s">
        <v>46</v>
      </c>
      <c r="J37" s="33">
        <f>152791.1-0.04+26.51+104.02+5.53+55.82-D37</f>
        <v>-176332.12000000029</v>
      </c>
      <c r="K37" s="33">
        <f>236136.07+1119.25+4334.71+240.92+2233.63+4.84+48.85-H37</f>
        <v>-99015.23000000068</v>
      </c>
    </row>
    <row r="38" spans="3:12" ht="14.25" customHeight="1" thickBot="1" x14ac:dyDescent="0.25">
      <c r="C38" s="24" t="s">
        <v>45</v>
      </c>
      <c r="D38" s="28">
        <v>68291.329999999958</v>
      </c>
      <c r="E38" s="31">
        <v>387978</v>
      </c>
      <c r="F38" s="31">
        <v>387781.23</v>
      </c>
      <c r="G38" s="26">
        <v>899599.56</v>
      </c>
      <c r="H38" s="26">
        <f>+D38+E38-F38</f>
        <v>68488.099999999977</v>
      </c>
      <c r="I38" s="34"/>
      <c r="J38" s="33"/>
    </row>
    <row r="39" spans="3:12" ht="13.5" customHeight="1" thickBot="1" x14ac:dyDescent="0.25">
      <c r="C39" s="30" t="s">
        <v>44</v>
      </c>
      <c r="D39" s="32">
        <v>962.65000000006273</v>
      </c>
      <c r="E39" s="31"/>
      <c r="F39" s="31">
        <v>7.67</v>
      </c>
      <c r="G39" s="26"/>
      <c r="H39" s="26">
        <f>+D39+E39-F39</f>
        <v>954.98000000006277</v>
      </c>
      <c r="I39" s="29"/>
    </row>
    <row r="40" spans="3:12" ht="12.75" customHeight="1" thickBot="1" x14ac:dyDescent="0.25">
      <c r="C40" s="24" t="s">
        <v>43</v>
      </c>
      <c r="D40" s="28">
        <v>45702.149999999994</v>
      </c>
      <c r="E40" s="31">
        <v>214477.2</v>
      </c>
      <c r="F40" s="31">
        <v>214060.69</v>
      </c>
      <c r="G40" s="26">
        <v>175987.98</v>
      </c>
      <c r="H40" s="26">
        <f>+D40+E40-F40</f>
        <v>46118.66</v>
      </c>
      <c r="I40" s="29" t="s">
        <v>42</v>
      </c>
    </row>
    <row r="41" spans="3:12" ht="27" customHeight="1" thickBot="1" x14ac:dyDescent="0.25">
      <c r="C41" s="24" t="s">
        <v>41</v>
      </c>
      <c r="D41" s="28">
        <v>19161.410000000102</v>
      </c>
      <c r="E41" s="31"/>
      <c r="F41" s="31">
        <v>274.76</v>
      </c>
      <c r="G41" s="26"/>
      <c r="H41" s="26">
        <f>+D41+E41-F41</f>
        <v>18886.650000000103</v>
      </c>
      <c r="I41" s="25" t="s">
        <v>40</v>
      </c>
      <c r="J41" s="10">
        <f>12305.36+20031.92-0.01</f>
        <v>32337.27</v>
      </c>
      <c r="K41" s="10">
        <f>11830.67+9773.64+29156.32</f>
        <v>50760.63</v>
      </c>
    </row>
    <row r="42" spans="3:12" ht="28.5" customHeight="1" thickBot="1" x14ac:dyDescent="0.25">
      <c r="C42" s="24" t="s">
        <v>39</v>
      </c>
      <c r="D42" s="28">
        <v>3256.799999999992</v>
      </c>
      <c r="E42" s="27">
        <v>18308.52</v>
      </c>
      <c r="F42" s="27">
        <v>18266.37</v>
      </c>
      <c r="G42" s="26">
        <v>8244</v>
      </c>
      <c r="H42" s="26">
        <f>+D42+E42-F42</f>
        <v>3298.9499999999935</v>
      </c>
      <c r="I42" s="25" t="s">
        <v>38</v>
      </c>
    </row>
    <row r="43" spans="3:12" ht="13.5" customHeight="1" thickBot="1" x14ac:dyDescent="0.25">
      <c r="C43" s="30" t="s">
        <v>37</v>
      </c>
      <c r="D43" s="28">
        <v>59993.08</v>
      </c>
      <c r="E43" s="27"/>
      <c r="F43" s="27">
        <f>231.47-607.47</f>
        <v>-376</v>
      </c>
      <c r="G43" s="26"/>
      <c r="H43" s="26">
        <f>+D43+E43-F43</f>
        <v>60369.08</v>
      </c>
      <c r="I43" s="25"/>
      <c r="J43" s="10">
        <f>5539.96+2682.12</f>
        <v>8222.08</v>
      </c>
      <c r="K43" s="10">
        <f>21095.16+42551.09</f>
        <v>63646.25</v>
      </c>
    </row>
    <row r="44" spans="3:12" ht="13.5" customHeight="1" thickBot="1" x14ac:dyDescent="0.25">
      <c r="C44" s="30" t="s">
        <v>36</v>
      </c>
      <c r="D44" s="28">
        <v>12046.840000000011</v>
      </c>
      <c r="E44" s="27">
        <f>58365.11+15214.02</f>
        <v>73579.13</v>
      </c>
      <c r="F44" s="27">
        <f>0.11+56768.85-52.44+14906.58</f>
        <v>71623.099999999991</v>
      </c>
      <c r="G44" s="26">
        <f>+E44</f>
        <v>73579.13</v>
      </c>
      <c r="H44" s="26">
        <f>+D44+E44-F44</f>
        <v>14002.870000000024</v>
      </c>
      <c r="I44" s="25" t="s">
        <v>35</v>
      </c>
    </row>
    <row r="45" spans="3:12" ht="13.5" customHeight="1" thickBot="1" x14ac:dyDescent="0.25">
      <c r="C45" s="30" t="s">
        <v>34</v>
      </c>
      <c r="D45" s="28">
        <v>18947.279999999988</v>
      </c>
      <c r="E45" s="27"/>
      <c r="F45" s="27">
        <v>186.28</v>
      </c>
      <c r="G45" s="26"/>
      <c r="H45" s="26">
        <f>+D45+E45-F45</f>
        <v>18760.999999999989</v>
      </c>
      <c r="I45" s="29"/>
    </row>
    <row r="46" spans="3:12" ht="13.5" customHeight="1" thickBot="1" x14ac:dyDescent="0.25">
      <c r="C46" s="24" t="s">
        <v>33</v>
      </c>
      <c r="D46" s="28">
        <v>7181.9900000000052</v>
      </c>
      <c r="E46" s="27">
        <v>54054</v>
      </c>
      <c r="F46" s="27">
        <v>53874.05</v>
      </c>
      <c r="G46" s="26">
        <v>48227.519999999997</v>
      </c>
      <c r="H46" s="26">
        <f>+D46+E46-F46</f>
        <v>7361.9400000000023</v>
      </c>
      <c r="I46" s="25" t="s">
        <v>32</v>
      </c>
    </row>
    <row r="47" spans="3:12" ht="13.5" customHeight="1" thickBot="1" x14ac:dyDescent="0.25">
      <c r="C47" s="24" t="s">
        <v>31</v>
      </c>
      <c r="D47" s="23">
        <f>SUM(D37:D46)</f>
        <v>564858.59000000032</v>
      </c>
      <c r="E47" s="23">
        <f>SUM(E37:E46)</f>
        <v>2592367.9700000002</v>
      </c>
      <c r="F47" s="23">
        <f>SUM(F37:F46)</f>
        <v>2575850.8299999996</v>
      </c>
      <c r="G47" s="23">
        <f>SUM(G37:G46)</f>
        <v>3049609.31</v>
      </c>
      <c r="H47" s="23">
        <f>SUM(H37:H46)</f>
        <v>581375.73000000068</v>
      </c>
      <c r="I47" s="22"/>
    </row>
    <row r="48" spans="3:12" ht="13.5" customHeight="1" thickBot="1" x14ac:dyDescent="0.25">
      <c r="C48" s="21" t="s">
        <v>30</v>
      </c>
      <c r="D48" s="21"/>
      <c r="E48" s="21"/>
      <c r="F48" s="21"/>
      <c r="G48" s="21"/>
      <c r="H48" s="21"/>
      <c r="I48" s="21"/>
    </row>
    <row r="49" spans="3:9" ht="39.75" customHeight="1" thickBot="1" x14ac:dyDescent="0.25">
      <c r="C49" s="20" t="s">
        <v>29</v>
      </c>
      <c r="D49" s="19" t="s">
        <v>28</v>
      </c>
      <c r="E49" s="19"/>
      <c r="F49" s="19"/>
      <c r="G49" s="19"/>
      <c r="H49" s="19"/>
      <c r="I49" s="18" t="s">
        <v>27</v>
      </c>
    </row>
    <row r="50" spans="3:9" ht="21" customHeight="1" x14ac:dyDescent="0.3">
      <c r="C50" s="17" t="s">
        <v>26</v>
      </c>
      <c r="D50" s="17"/>
      <c r="E50" s="17"/>
      <c r="F50" s="17"/>
      <c r="G50" s="17"/>
      <c r="H50" s="16">
        <f>+H34+H47</f>
        <v>933916.04000000039</v>
      </c>
    </row>
    <row r="51" spans="3:9" ht="15" hidden="1" x14ac:dyDescent="0.25">
      <c r="C51" s="14" t="s">
        <v>25</v>
      </c>
      <c r="D51" s="14"/>
    </row>
    <row r="52" spans="3:9" ht="12.75" hidden="1" customHeight="1" x14ac:dyDescent="0.2">
      <c r="C52" s="15" t="s">
        <v>24</v>
      </c>
    </row>
    <row r="53" spans="3:9" x14ac:dyDescent="0.2">
      <c r="C53" s="10"/>
      <c r="D53" s="10"/>
      <c r="E53" s="10"/>
      <c r="F53" s="10"/>
      <c r="G53" s="10"/>
      <c r="H53" s="10"/>
    </row>
    <row r="54" spans="3:9" ht="15" hidden="1" customHeight="1" x14ac:dyDescent="0.25">
      <c r="C54" s="14"/>
      <c r="D54" s="13">
        <f>+D37+D38+D39+D42</f>
        <v>401825.84000000032</v>
      </c>
      <c r="E54" s="13">
        <f>+E37+E38+E39+E42</f>
        <v>2250257.64</v>
      </c>
      <c r="F54" s="13">
        <f>+F37+F38+F39+F42</f>
        <v>2236207.9500000002</v>
      </c>
      <c r="G54" s="13">
        <f>+G37+G38+G39+G42</f>
        <v>2751814.68</v>
      </c>
      <c r="H54" s="13">
        <f>+H37+H38+H39+H42</f>
        <v>415875.53000000073</v>
      </c>
    </row>
    <row r="55" spans="3:9" hidden="1" x14ac:dyDescent="0.2">
      <c r="D55" s="12"/>
      <c r="H55" s="11">
        <f>47769.41+219792.41+26813.9+2171.54+44878.12+22694.15+43882.54+963.68+28919.7+20.49+9376.53+2.02+2076.6</f>
        <v>449361.09</v>
      </c>
    </row>
    <row r="56" spans="3:9" x14ac:dyDescent="0.2">
      <c r="C56" s="11" t="s">
        <v>23</v>
      </c>
      <c r="D56" s="12"/>
      <c r="E56" s="12">
        <f>+E47+E34+31200</f>
        <v>2724007.98</v>
      </c>
      <c r="F56" s="12"/>
      <c r="G56" s="12">
        <f>+G47+G34</f>
        <v>3150049.32</v>
      </c>
      <c r="H56" s="12"/>
    </row>
  </sheetData>
  <mergeCells count="10">
    <mergeCell ref="D49:H49"/>
    <mergeCell ref="I29:I33"/>
    <mergeCell ref="C28:I28"/>
    <mergeCell ref="C35:I35"/>
    <mergeCell ref="C23:I23"/>
    <mergeCell ref="C24:I24"/>
    <mergeCell ref="C25:I25"/>
    <mergeCell ref="C26:I26"/>
    <mergeCell ref="I37:I38"/>
    <mergeCell ref="C48:I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C750-9B30-4380-AA99-BA78EECFAFE7}">
  <dimension ref="A13:I29"/>
  <sheetViews>
    <sheetView topLeftCell="A13" zoomScaleNormal="100" zoomScaleSheetLayoutView="120" workbookViewId="0">
      <selection activeCell="H27" sqref="H2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7109375" customWidth="1"/>
  </cols>
  <sheetData>
    <row r="13" spans="1:9" x14ac:dyDescent="0.25">
      <c r="A13" s="9" t="s">
        <v>22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 t="s">
        <v>21</v>
      </c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9" t="s">
        <v>20</v>
      </c>
      <c r="B15" s="9"/>
      <c r="C15" s="9"/>
      <c r="D15" s="9"/>
      <c r="E15" s="9"/>
      <c r="F15" s="9"/>
      <c r="G15" s="9"/>
      <c r="H15" s="9"/>
      <c r="I15" s="9"/>
    </row>
    <row r="16" spans="1:9" ht="60" x14ac:dyDescent="0.25">
      <c r="A16" s="8" t="s">
        <v>19</v>
      </c>
      <c r="B16" s="8" t="s">
        <v>18</v>
      </c>
      <c r="C16" s="8" t="s">
        <v>17</v>
      </c>
      <c r="D16" s="8" t="s">
        <v>16</v>
      </c>
      <c r="E16" s="8" t="s">
        <v>15</v>
      </c>
      <c r="F16" s="8" t="s">
        <v>14</v>
      </c>
      <c r="G16" s="8" t="s">
        <v>13</v>
      </c>
      <c r="H16" s="8" t="s">
        <v>12</v>
      </c>
      <c r="I16" s="8" t="s">
        <v>11</v>
      </c>
    </row>
    <row r="17" spans="1:9" x14ac:dyDescent="0.25">
      <c r="A17" s="7" t="s">
        <v>10</v>
      </c>
      <c r="B17" s="6">
        <v>-4.9400000000000004</v>
      </c>
      <c r="C17" s="6"/>
      <c r="D17" s="6">
        <v>387.98</v>
      </c>
      <c r="E17" s="6">
        <v>387.78</v>
      </c>
      <c r="F17" s="6">
        <v>31.2</v>
      </c>
      <c r="G17" s="5">
        <v>899.59956</v>
      </c>
      <c r="H17" s="4">
        <v>68.488100000000003</v>
      </c>
      <c r="I17" s="4">
        <f>B17+D17+F17-G17</f>
        <v>-485.35955999999999</v>
      </c>
    </row>
    <row r="19" spans="1:9" x14ac:dyDescent="0.25">
      <c r="A19" t="s">
        <v>9</v>
      </c>
    </row>
    <row r="20" spans="1:9" x14ac:dyDescent="0.25">
      <c r="A20" s="2" t="s">
        <v>8</v>
      </c>
      <c r="B20" s="2"/>
      <c r="C20" s="2"/>
      <c r="D20" s="2"/>
      <c r="E20" s="2"/>
      <c r="F20" s="2"/>
      <c r="G20" s="2"/>
    </row>
    <row r="21" spans="1:9" x14ac:dyDescent="0.25">
      <c r="A21" s="2" t="s">
        <v>7</v>
      </c>
      <c r="B21" s="2"/>
      <c r="C21" s="2"/>
      <c r="D21" s="2"/>
      <c r="E21" s="2"/>
      <c r="F21" s="2"/>
      <c r="G21" s="2"/>
    </row>
    <row r="22" spans="1:9" x14ac:dyDescent="0.25">
      <c r="A22" s="2" t="s">
        <v>6</v>
      </c>
      <c r="B22" s="2"/>
      <c r="C22" s="2"/>
      <c r="D22" s="2"/>
      <c r="E22" s="2"/>
      <c r="F22" s="2"/>
      <c r="G22" s="2"/>
    </row>
    <row r="23" spans="1:9" x14ac:dyDescent="0.25">
      <c r="A23" s="2" t="s">
        <v>5</v>
      </c>
      <c r="B23" s="2"/>
      <c r="C23" s="2"/>
      <c r="D23" s="2"/>
      <c r="E23" s="2"/>
      <c r="F23" s="2"/>
      <c r="G23" s="2"/>
    </row>
    <row r="24" spans="1:9" x14ac:dyDescent="0.25">
      <c r="A24" s="3" t="s">
        <v>4</v>
      </c>
      <c r="B24" s="2"/>
      <c r="C24" s="2"/>
      <c r="D24" s="2"/>
      <c r="E24" s="2"/>
      <c r="F24" s="2"/>
      <c r="G24" s="2"/>
    </row>
    <row r="25" spans="1:9" x14ac:dyDescent="0.25">
      <c r="A25" s="3" t="s">
        <v>3</v>
      </c>
      <c r="B25" s="2"/>
      <c r="C25" s="2"/>
      <c r="D25" s="2"/>
      <c r="E25" s="2"/>
      <c r="F25" s="2"/>
      <c r="G25" s="2"/>
    </row>
    <row r="26" spans="1:9" x14ac:dyDescent="0.25">
      <c r="A26" s="3" t="s">
        <v>2</v>
      </c>
      <c r="B26" s="2"/>
      <c r="C26" s="2"/>
      <c r="D26" s="2"/>
      <c r="E26" s="2"/>
      <c r="F26" s="2"/>
      <c r="G26" s="2"/>
    </row>
    <row r="27" spans="1:9" x14ac:dyDescent="0.25">
      <c r="A27" s="1" t="s">
        <v>1</v>
      </c>
    </row>
    <row r="28" spans="1:9" x14ac:dyDescent="0.25">
      <c r="A28" s="1" t="s">
        <v>0</v>
      </c>
    </row>
    <row r="29" spans="1:9" x14ac:dyDescent="0.25">
      <c r="A29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Центральная3</vt:lpstr>
      <vt:lpstr>Центральная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2022-03-02T11:26:23Z</dcterms:created>
  <dcterms:modified xsi:type="dcterms:W3CDTF">2022-03-19T18:30:21Z</dcterms:modified>
</cp:coreProperties>
</file>