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32DEA955-9F88-4060-8F6A-0CDCA70659B4}" xr6:coauthVersionLast="47" xr6:coauthVersionMax="47" xr10:uidLastSave="{00000000-0000-0000-0000-000000000000}"/>
  <bookViews>
    <workbookView xWindow="-120" yWindow="-120" windowWidth="20730" windowHeight="11310" xr2:uid="{21946D79-AB5D-450A-A8BA-ABE216608186}"/>
  </bookViews>
  <sheets>
    <sheet name="Центральная6 2" sheetId="2" r:id="rId1"/>
    <sheet name="Центральная 6 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2" l="1"/>
  <c r="K29" i="2"/>
  <c r="D30" i="2"/>
  <c r="F30" i="2"/>
  <c r="H30" i="2" s="1"/>
  <c r="H34" i="2" s="1"/>
  <c r="K30" i="2"/>
  <c r="F31" i="2"/>
  <c r="H31" i="2"/>
  <c r="K31" i="2"/>
  <c r="F32" i="2"/>
  <c r="H32" i="2"/>
  <c r="K32" i="2"/>
  <c r="D33" i="2"/>
  <c r="D34" i="2" s="1"/>
  <c r="E33" i="2"/>
  <c r="F33" i="2"/>
  <c r="G33" i="2"/>
  <c r="G34" i="2" s="1"/>
  <c r="H33" i="2"/>
  <c r="K33" i="2"/>
  <c r="E34" i="2"/>
  <c r="D37" i="2"/>
  <c r="D47" i="2" s="1"/>
  <c r="G37" i="2"/>
  <c r="D38" i="2"/>
  <c r="H38" i="2" s="1"/>
  <c r="J38" i="2"/>
  <c r="D39" i="2"/>
  <c r="H39" i="2" s="1"/>
  <c r="J39" i="2"/>
  <c r="D40" i="2"/>
  <c r="H40" i="2"/>
  <c r="J40" i="2"/>
  <c r="H41" i="2"/>
  <c r="J41" i="2"/>
  <c r="K41" i="2"/>
  <c r="D42" i="2"/>
  <c r="H42" i="2"/>
  <c r="J42" i="2"/>
  <c r="H43" i="2"/>
  <c r="J43" i="2"/>
  <c r="H44" i="2"/>
  <c r="J44" i="2"/>
  <c r="K44" i="2"/>
  <c r="D45" i="2"/>
  <c r="E45" i="2"/>
  <c r="H45" i="2" s="1"/>
  <c r="F45" i="2"/>
  <c r="G45" i="2"/>
  <c r="D46" i="2"/>
  <c r="H46" i="2" s="1"/>
  <c r="J46" i="2"/>
  <c r="E47" i="2"/>
  <c r="E57" i="2" s="1"/>
  <c r="F47" i="2"/>
  <c r="G47" i="2"/>
  <c r="G57" i="2" s="1"/>
  <c r="E55" i="2"/>
  <c r="F55" i="2"/>
  <c r="G55" i="2"/>
  <c r="H56" i="2"/>
  <c r="I17" i="1"/>
  <c r="D61" i="2" l="1"/>
  <c r="D55" i="2"/>
  <c r="J37" i="2"/>
  <c r="H37" i="2"/>
  <c r="F34" i="2"/>
  <c r="H47" i="2" l="1"/>
  <c r="H51" i="2" s="1"/>
  <c r="K37" i="2"/>
  <c r="H55" i="2"/>
</calcChain>
</file>

<file path=xl/sharedStrings.xml><?xml version="1.0" encoding="utf-8"?>
<sst xmlns="http://schemas.openxmlformats.org/spreadsheetml/2006/main" count="78" uniqueCount="70">
  <si>
    <t>Строительная экспертиза - 25.0 т.р.</t>
  </si>
  <si>
    <t>обслуживания лифтов - 61.42 т.р</t>
  </si>
  <si>
    <t xml:space="preserve">Восстановительные работы не входящие в состав технического </t>
  </si>
  <si>
    <t>Аварийное обслуживание - 1.30 т.р.</t>
  </si>
  <si>
    <t>Производство работ по неисправности в системе освещения общедомовых помещений - 11.48 т.р.</t>
  </si>
  <si>
    <t>Расходный материал - 1.12 т.р.</t>
  </si>
  <si>
    <t>Ремонт тепловых пунктов и систем теплопотребления. Установка иммитаторов в ИТП - 1.39 т.р.</t>
  </si>
  <si>
    <t>Ремонт систем ГВС, ХВс, ЦО - 1.74 т.р.</t>
  </si>
  <si>
    <t>Восстановление водоотводящих устройств (работы на чердаке, в подвале) - 0.12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</si>
  <si>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103</t>
    </r>
    <r>
      <rPr>
        <b/>
        <sz val="11"/>
        <color indexed="8"/>
        <rFont val="Calibri"/>
        <family val="2"/>
        <charset val="204"/>
      </rPr>
      <t xml:space="preserve">.57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</si>
  <si>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</si>
  <si>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</si>
  <si>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</si>
  <si>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</si>
  <si>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</si>
  <si>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</si>
  <si>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</si>
  <si>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</si>
  <si>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</si>
  <si>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</si>
  <si>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6/2 по ул. Центральная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</si>
  <si>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</si>
  <si>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</si>
  <si>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</si>
  <si>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</si>
  <si>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</si>
  <si>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</si>
  <si>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"Дубровин"</t>
  </si>
  <si>
    <t xml:space="preserve">Поступило от ООО "Дубровин" за управление и содержание общедомового имущества 15710,70 руб. 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</si>
  <si>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</si>
  <si>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</si>
  <si>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</si>
  <si>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</si>
  <si>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</si>
  <si>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</si>
  <si>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</si>
  <si>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</si>
  <si>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</si>
  <si>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</si>
  <si>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</si>
  <si>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</si>
  <si>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</si>
  <si>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</si>
  <si>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</si>
  <si>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</si>
  <si>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</si>
  <si>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</si>
  <si>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</si>
  <si>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Н/2008-14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</si>
  <si>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</si>
  <si>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</si>
  <si>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</si>
  <si>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</si>
  <si>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</si>
  <si>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</si>
  <si>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</si>
  <si>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</si>
  <si>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</si>
  <si>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</si>
  <si>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</si>
  <si>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</si>
  <si>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</si>
  <si>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</si>
  <si>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</si>
  <si>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</si>
  <si>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</si>
  <si>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6/2  по ул. Центральная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</si>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</sst>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7" fillId="0" borderId="0" xfId="1" applyFont="1"/>
    <xf numFmtId="0" fontId="8" fillId="0" borderId="0" xfId="1" applyFont="1"/>
    <xf numFmtId="4" fontId="9" fillId="0" borderId="0" xfId="1" applyNumberFormat="1" applyFont="1"/>
    <xf numFmtId="0" fontId="10" fillId="0" borderId="0" xfId="1" applyFont="1"/>
    <xf numFmtId="0" fontId="7" fillId="0" borderId="2" xfId="1" applyFont="1" applyBorder="1" applyAlignment="1">
      <alignment horizontal="center" wrapText="1"/>
    </xf>
    <xf numFmtId="0" fontId="4" fillId="0" borderId="3" xfId="1" applyBorder="1" applyAlignment="1">
      <alignment horizontal="center" vertical="top" wrapText="1"/>
    </xf>
    <xf numFmtId="0" fontId="4" fillId="0" borderId="4" xfId="1" applyBorder="1" applyAlignment="1">
      <alignment horizontal="center" vertical="top" wrapText="1"/>
    </xf>
    <xf numFmtId="4" fontId="5" fillId="0" borderId="5" xfId="1" applyNumberFormat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wrapText="1"/>
    </xf>
    <xf numFmtId="0" fontId="12" fillId="0" borderId="6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4" fontId="12" fillId="0" borderId="7" xfId="1" applyNumberFormat="1" applyFont="1" applyBorder="1" applyAlignment="1">
      <alignment vertical="top" wrapText="1"/>
    </xf>
    <xf numFmtId="0" fontId="12" fillId="0" borderId="8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" fontId="14" fillId="0" borderId="3" xfId="1" applyNumberFormat="1" applyFont="1" applyBorder="1" applyAlignment="1">
      <alignment vertical="top" wrapText="1"/>
    </xf>
    <xf numFmtId="4" fontId="14" fillId="0" borderId="7" xfId="1" applyNumberFormat="1" applyFont="1" applyBorder="1" applyAlignment="1">
      <alignment vertical="top" wrapText="1"/>
    </xf>
    <xf numFmtId="4" fontId="5" fillId="0" borderId="7" xfId="1" applyNumberFormat="1" applyFont="1" applyBorder="1" applyAlignment="1">
      <alignment vertical="top" wrapText="1"/>
    </xf>
    <xf numFmtId="4" fontId="5" fillId="0" borderId="7" xfId="1" applyNumberFormat="1" applyFont="1" applyBorder="1" applyAlignment="1">
      <alignment horizontal="right" vertical="top" wrapText="1"/>
    </xf>
    <xf numFmtId="0" fontId="6" fillId="0" borderId="7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4" fontId="7" fillId="0" borderId="7" xfId="1" applyNumberFormat="1" applyFont="1" applyBorder="1" applyAlignment="1">
      <alignment horizontal="right" vertical="top" wrapText="1"/>
    </xf>
    <xf numFmtId="4" fontId="4" fillId="0" borderId="0" xfId="1" applyNumberFormat="1"/>
    <xf numFmtId="0" fontId="15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6" fillId="0" borderId="3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2" fontId="4" fillId="0" borderId="0" xfId="1" applyNumberFormat="1"/>
    <xf numFmtId="0" fontId="5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/>
    <xf numFmtId="0" fontId="12" fillId="0" borderId="0" xfId="1" applyFont="1" applyAlignment="1">
      <alignment horizontal="center"/>
    </xf>
    <xf numFmtId="0" fontId="19" fillId="0" borderId="3" xfId="1" applyFont="1" applyBorder="1"/>
    <xf numFmtId="0" fontId="19" fillId="0" borderId="4" xfId="1" applyFont="1" applyBorder="1"/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 xr:uid="{B914E637-C15C-485E-80BE-243A621F23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EACA-27E9-4296-9103-0D2C444E2270}">
  <dimension ref="A1:K61"/>
  <sheetViews>
    <sheetView tabSelected="1" topLeftCell="C39" zoomScaleNormal="100" workbookViewId="0">
      <selection activeCell="A59" sqref="A59:IV61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8.2851562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3.85546875" style="9" customWidth="1"/>
    <col min="9" max="9" width="23.5703125" style="9" customWidth="1"/>
    <col min="10" max="10" width="10.140625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56"/>
      <c r="D1" s="56"/>
      <c r="E1" s="56"/>
      <c r="F1" s="56"/>
      <c r="G1" s="56"/>
      <c r="H1" s="56"/>
      <c r="I1" s="56"/>
    </row>
    <row r="2" spans="3:9" ht="13.5" hidden="1" customHeight="1" thickBot="1" x14ac:dyDescent="0.25">
      <c r="C2" s="56"/>
      <c r="D2" s="56"/>
      <c r="E2" s="56" t="s">
        <v>69</v>
      </c>
      <c r="F2" s="56"/>
      <c r="G2" s="56"/>
      <c r="H2" s="56"/>
      <c r="I2" s="56"/>
    </row>
    <row r="3" spans="3:9" ht="13.5" hidden="1" customHeight="1" thickBot="1" x14ac:dyDescent="0.25">
      <c r="C3" s="61"/>
      <c r="D3" s="60"/>
      <c r="E3" s="59"/>
      <c r="F3" s="59"/>
      <c r="G3" s="59"/>
      <c r="H3" s="59"/>
      <c r="I3" s="58"/>
    </row>
    <row r="4" spans="3:9" ht="12.75" hidden="1" customHeight="1" x14ac:dyDescent="0.2">
      <c r="C4" s="57"/>
      <c r="D4" s="57"/>
      <c r="E4" s="56"/>
      <c r="F4" s="56"/>
      <c r="G4" s="56"/>
      <c r="H4" s="56"/>
      <c r="I4" s="56"/>
    </row>
    <row r="5" spans="3:9" ht="12.75" customHeight="1" x14ac:dyDescent="0.2">
      <c r="C5" s="57"/>
      <c r="D5" s="57"/>
      <c r="E5" s="56"/>
      <c r="F5" s="56"/>
      <c r="G5" s="56"/>
      <c r="H5" s="56"/>
      <c r="I5" s="56"/>
    </row>
    <row r="6" spans="3:9" ht="12.75" customHeight="1" x14ac:dyDescent="0.2">
      <c r="C6" s="57"/>
      <c r="D6" s="57"/>
      <c r="E6" s="56"/>
      <c r="F6" s="56"/>
      <c r="G6" s="56"/>
      <c r="H6" s="56"/>
      <c r="I6" s="56"/>
    </row>
    <row r="7" spans="3:9" ht="12.75" customHeight="1" x14ac:dyDescent="0.2">
      <c r="C7" s="57"/>
      <c r="D7" s="57"/>
      <c r="E7" s="56"/>
      <c r="F7" s="56"/>
      <c r="G7" s="56"/>
      <c r="H7" s="56"/>
      <c r="I7" s="56"/>
    </row>
    <row r="8" spans="3:9" ht="12.75" customHeight="1" x14ac:dyDescent="0.2">
      <c r="C8" s="57"/>
      <c r="D8" s="57"/>
      <c r="E8" s="56"/>
      <c r="F8" s="56"/>
      <c r="G8" s="56"/>
      <c r="H8" s="56"/>
      <c r="I8" s="56"/>
    </row>
    <row r="9" spans="3:9" ht="12.75" customHeight="1" x14ac:dyDescent="0.2">
      <c r="C9" s="57"/>
      <c r="D9" s="57"/>
      <c r="E9" s="56"/>
      <c r="F9" s="56"/>
      <c r="G9" s="56"/>
      <c r="H9" s="56"/>
      <c r="I9" s="56"/>
    </row>
    <row r="10" spans="3:9" ht="12.75" customHeight="1" x14ac:dyDescent="0.2">
      <c r="C10" s="57"/>
      <c r="D10" s="57"/>
      <c r="E10" s="56"/>
      <c r="F10" s="56"/>
      <c r="G10" s="56"/>
      <c r="H10" s="56"/>
      <c r="I10" s="56"/>
    </row>
    <row r="11" spans="3:9" ht="12.75" customHeight="1" x14ac:dyDescent="0.2">
      <c r="C11" s="57"/>
      <c r="D11" s="57"/>
      <c r="E11" s="56"/>
      <c r="F11" s="56"/>
      <c r="G11" s="56"/>
      <c r="H11" s="56"/>
      <c r="I11" s="56"/>
    </row>
    <row r="12" spans="3:9" ht="12.75" customHeight="1" x14ac:dyDescent="0.2">
      <c r="C12" s="57"/>
      <c r="D12" s="57"/>
      <c r="E12" s="56"/>
      <c r="F12" s="56"/>
      <c r="G12" s="56"/>
      <c r="H12" s="56"/>
      <c r="I12" s="56"/>
    </row>
    <row r="13" spans="3:9" ht="12.75" customHeight="1" x14ac:dyDescent="0.2">
      <c r="C13" s="57"/>
      <c r="D13" s="57"/>
      <c r="E13" s="56"/>
      <c r="F13" s="56"/>
      <c r="G13" s="56"/>
      <c r="H13" s="56"/>
      <c r="I13" s="56"/>
    </row>
    <row r="14" spans="3:9" ht="12.75" customHeight="1" x14ac:dyDescent="0.2">
      <c r="C14" s="57"/>
      <c r="D14" s="57"/>
      <c r="E14" s="56"/>
      <c r="F14" s="56"/>
      <c r="G14" s="56"/>
      <c r="H14" s="56"/>
      <c r="I14" s="56"/>
    </row>
    <row r="15" spans="3:9" ht="12.75" customHeight="1" x14ac:dyDescent="0.2">
      <c r="C15" s="57"/>
      <c r="D15" s="57"/>
      <c r="E15" s="56"/>
      <c r="F15" s="56"/>
      <c r="G15" s="56"/>
      <c r="H15" s="56"/>
      <c r="I15" s="56"/>
    </row>
    <row r="16" spans="3:9" ht="12.75" customHeight="1" x14ac:dyDescent="0.2">
      <c r="C16" s="57"/>
      <c r="D16" s="57"/>
      <c r="E16" s="56"/>
      <c r="F16" s="56"/>
      <c r="G16" s="56"/>
      <c r="H16" s="56"/>
      <c r="I16" s="56"/>
    </row>
    <row r="17" spans="3:11" ht="12.75" customHeight="1" x14ac:dyDescent="0.2">
      <c r="C17" s="57"/>
      <c r="D17" s="57"/>
      <c r="E17" s="56"/>
      <c r="F17" s="56"/>
      <c r="G17" s="56"/>
      <c r="H17" s="56"/>
      <c r="I17" s="56"/>
    </row>
    <row r="18" spans="3:11" ht="12.75" customHeight="1" x14ac:dyDescent="0.2">
      <c r="C18" s="57"/>
      <c r="D18" s="57"/>
      <c r="E18" s="56"/>
      <c r="F18" s="56"/>
      <c r="G18" s="56"/>
      <c r="H18" s="56"/>
      <c r="I18" s="56"/>
    </row>
    <row r="19" spans="3:11" ht="12.75" customHeight="1" x14ac:dyDescent="0.2">
      <c r="C19" s="57"/>
      <c r="D19" s="57"/>
      <c r="E19" s="56"/>
      <c r="F19" s="56"/>
      <c r="G19" s="56"/>
      <c r="H19" s="56"/>
      <c r="I19" s="56"/>
    </row>
    <row r="20" spans="3:11" ht="12.75" customHeight="1" x14ac:dyDescent="0.2">
      <c r="C20" s="57"/>
      <c r="D20" s="57"/>
      <c r="E20" s="56"/>
      <c r="F20" s="56"/>
      <c r="G20" s="56"/>
      <c r="H20" s="56"/>
      <c r="I20" s="56"/>
    </row>
    <row r="21" spans="3:11" ht="12.75" customHeight="1" x14ac:dyDescent="0.2">
      <c r="C21" s="57"/>
      <c r="D21" s="57"/>
      <c r="E21" s="56"/>
      <c r="F21" s="56"/>
      <c r="G21" s="56"/>
      <c r="H21" s="56"/>
      <c r="I21" s="56"/>
    </row>
    <row r="22" spans="3:11" ht="12.75" customHeight="1" x14ac:dyDescent="0.2">
      <c r="C22" s="57"/>
      <c r="D22" s="57"/>
      <c r="E22" s="56"/>
      <c r="F22" s="56"/>
      <c r="G22" s="56"/>
      <c r="H22" s="56"/>
      <c r="I22" s="56"/>
    </row>
    <row r="23" spans="3:11" ht="14.25" x14ac:dyDescent="0.2">
      <c r="C23" s="55" t="s">
        <v>68</v>
      </c>
      <c r="D23" s="55"/>
      <c r="E23" s="55"/>
      <c r="F23" s="55"/>
      <c r="G23" s="55"/>
      <c r="H23" s="55"/>
      <c r="I23" s="55"/>
    </row>
    <row r="24" spans="3:11" x14ac:dyDescent="0.2">
      <c r="C24" s="54" t="s">
        <v>67</v>
      </c>
      <c r="D24" s="54"/>
      <c r="E24" s="54"/>
      <c r="F24" s="54"/>
      <c r="G24" s="54"/>
      <c r="H24" s="54"/>
      <c r="I24" s="54"/>
    </row>
    <row r="25" spans="3:11" x14ac:dyDescent="0.2">
      <c r="C25" s="54" t="s">
        <v>66</v>
      </c>
      <c r="D25" s="54"/>
      <c r="E25" s="54"/>
      <c r="F25" s="54"/>
      <c r="G25" s="54"/>
      <c r="H25" s="54"/>
      <c r="I25" s="54"/>
    </row>
    <row r="26" spans="3:11" ht="6" customHeight="1" thickBot="1" x14ac:dyDescent="0.25">
      <c r="C26" s="53"/>
      <c r="D26" s="53"/>
      <c r="E26" s="53"/>
      <c r="F26" s="53"/>
      <c r="G26" s="53"/>
      <c r="H26" s="53"/>
      <c r="I26" s="53"/>
    </row>
    <row r="27" spans="3:11" ht="48.75" customHeight="1" thickBot="1" x14ac:dyDescent="0.25">
      <c r="C27" s="41" t="s">
        <v>56</v>
      </c>
      <c r="D27" s="44" t="s">
        <v>55</v>
      </c>
      <c r="E27" s="43" t="s">
        <v>54</v>
      </c>
      <c r="F27" s="43" t="s">
        <v>53</v>
      </c>
      <c r="G27" s="43" t="s">
        <v>52</v>
      </c>
      <c r="H27" s="43" t="s">
        <v>51</v>
      </c>
      <c r="I27" s="44" t="s">
        <v>65</v>
      </c>
    </row>
    <row r="28" spans="3:11" ht="13.5" customHeight="1" thickBot="1" x14ac:dyDescent="0.25">
      <c r="C28" s="52" t="s">
        <v>64</v>
      </c>
      <c r="D28" s="51"/>
      <c r="E28" s="51"/>
      <c r="F28" s="51"/>
      <c r="G28" s="51"/>
      <c r="H28" s="51"/>
      <c r="I28" s="50"/>
    </row>
    <row r="29" spans="3:11" ht="13.5" customHeight="1" thickBot="1" x14ac:dyDescent="0.25">
      <c r="C29" s="27" t="s">
        <v>63</v>
      </c>
      <c r="D29" s="32">
        <v>66492.100000000151</v>
      </c>
      <c r="E29" s="30"/>
      <c r="F29" s="30">
        <v>16094.26</v>
      </c>
      <c r="G29" s="30"/>
      <c r="H29" s="30">
        <f>+D29+E29-F29</f>
        <v>50397.840000000149</v>
      </c>
      <c r="I29" s="49" t="s">
        <v>62</v>
      </c>
      <c r="K29" s="48">
        <f>51046.06+172701.91-703.55</f>
        <v>223044.42</v>
      </c>
    </row>
    <row r="30" spans="3:11" ht="13.5" customHeight="1" thickBot="1" x14ac:dyDescent="0.25">
      <c r="C30" s="27" t="s">
        <v>61</v>
      </c>
      <c r="D30" s="32">
        <f>75092.0000000001-2.74</f>
        <v>75089.260000000097</v>
      </c>
      <c r="E30" s="31"/>
      <c r="F30" s="31">
        <f>3088.35+1193.48+11951.63+546.39</f>
        <v>16779.849999999999</v>
      </c>
      <c r="G30" s="30"/>
      <c r="H30" s="30">
        <f>+D30+E30-F30</f>
        <v>58309.410000000098</v>
      </c>
      <c r="I30" s="47"/>
      <c r="K30" s="48">
        <f>29823.13+116557.4-3561.97</f>
        <v>142818.56</v>
      </c>
    </row>
    <row r="31" spans="3:11" ht="13.5" customHeight="1" thickBot="1" x14ac:dyDescent="0.25">
      <c r="C31" s="27" t="s">
        <v>60</v>
      </c>
      <c r="D31" s="32">
        <v>29332.339999999956</v>
      </c>
      <c r="E31" s="31"/>
      <c r="F31" s="31">
        <f>5325.01+2.07</f>
        <v>5327.08</v>
      </c>
      <c r="G31" s="30"/>
      <c r="H31" s="30">
        <f>+D31+E31-F31</f>
        <v>24005.259999999958</v>
      </c>
      <c r="I31" s="47"/>
      <c r="K31" s="8">
        <f>62118.8-728.93+416+12495.67</f>
        <v>74301.540000000008</v>
      </c>
    </row>
    <row r="32" spans="3:11" ht="13.5" customHeight="1" thickBot="1" x14ac:dyDescent="0.25">
      <c r="C32" s="27" t="s">
        <v>59</v>
      </c>
      <c r="D32" s="32">
        <v>22167.929999999924</v>
      </c>
      <c r="E32" s="31"/>
      <c r="F32" s="31">
        <f>4132.59+32.57+6.08</f>
        <v>4171.24</v>
      </c>
      <c r="G32" s="30"/>
      <c r="H32" s="30">
        <f>+D32+E32-F32</f>
        <v>17996.689999999922</v>
      </c>
      <c r="I32" s="47"/>
      <c r="K32" s="8">
        <f>16177.73-396.02+3319.03+22028.24-251.56+4277.62</f>
        <v>45155.040000000001</v>
      </c>
    </row>
    <row r="33" spans="3:11" ht="13.5" customHeight="1" thickBot="1" x14ac:dyDescent="0.25">
      <c r="C33" s="27" t="s">
        <v>58</v>
      </c>
      <c r="D33" s="32">
        <f>5441.81000000001-4.69-11.42</f>
        <v>5425.7000000000107</v>
      </c>
      <c r="E33" s="31">
        <f>14606.82+6090.6</f>
        <v>20697.419999999998</v>
      </c>
      <c r="F33" s="31">
        <f>14255.33+6120.97-0.05+25.83+7501.6-7477.68</f>
        <v>20426</v>
      </c>
      <c r="G33" s="30">
        <f>+E33</f>
        <v>20697.419999999998</v>
      </c>
      <c r="H33" s="30">
        <f>+D33+E33-F33</f>
        <v>5697.1200000000099</v>
      </c>
      <c r="I33" s="46"/>
      <c r="K33" s="8">
        <f>44.63+15.15+993.26-58.23+2346.52-97.65+671.99</f>
        <v>3915.67</v>
      </c>
    </row>
    <row r="34" spans="3:11" ht="13.5" customHeight="1" thickBot="1" x14ac:dyDescent="0.25">
      <c r="C34" s="27" t="s">
        <v>33</v>
      </c>
      <c r="D34" s="26">
        <f>SUM(D29:D33)</f>
        <v>198507.33000000016</v>
      </c>
      <c r="E34" s="26">
        <f>SUM(E29:E33)</f>
        <v>20697.419999999998</v>
      </c>
      <c r="F34" s="26">
        <f>SUM(F29:F33)</f>
        <v>62798.43</v>
      </c>
      <c r="G34" s="26">
        <f>SUM(G29:G33)</f>
        <v>20697.419999999998</v>
      </c>
      <c r="H34" s="26">
        <f>SUM(H29:H33)</f>
        <v>156406.32000000012</v>
      </c>
      <c r="I34" s="27"/>
    </row>
    <row r="35" spans="3:11" ht="13.5" customHeight="1" thickBot="1" x14ac:dyDescent="0.25">
      <c r="C35" s="45" t="s">
        <v>57</v>
      </c>
      <c r="D35" s="45"/>
      <c r="E35" s="45"/>
      <c r="F35" s="45"/>
      <c r="G35" s="45"/>
      <c r="H35" s="45"/>
      <c r="I35" s="45"/>
    </row>
    <row r="36" spans="3:11" ht="49.5" customHeight="1" thickBot="1" x14ac:dyDescent="0.25">
      <c r="C36" s="34" t="s">
        <v>56</v>
      </c>
      <c r="D36" s="44" t="s">
        <v>55</v>
      </c>
      <c r="E36" s="43" t="s">
        <v>54</v>
      </c>
      <c r="F36" s="43" t="s">
        <v>53</v>
      </c>
      <c r="G36" s="43" t="s">
        <v>52</v>
      </c>
      <c r="H36" s="43" t="s">
        <v>51</v>
      </c>
      <c r="I36" s="42" t="s">
        <v>50</v>
      </c>
    </row>
    <row r="37" spans="3:11" ht="30.75" customHeight="1" thickBot="1" x14ac:dyDescent="0.25">
      <c r="C37" s="41" t="s">
        <v>49</v>
      </c>
      <c r="D37" s="40">
        <f>295255.16-740.19</f>
        <v>294514.96999999997</v>
      </c>
      <c r="E37" s="29">
        <v>1444215.48</v>
      </c>
      <c r="F37" s="29">
        <v>1432939.56</v>
      </c>
      <c r="G37" s="30">
        <f>+E37</f>
        <v>1444215.48</v>
      </c>
      <c r="H37" s="29">
        <f>+D37+E37-F37</f>
        <v>305790.8899999999</v>
      </c>
      <c r="I37" s="39" t="s">
        <v>48</v>
      </c>
      <c r="J37" s="37">
        <f>161041.54+20.06-11.67+71.68-33.69+9.72-8.97+84.38-43.88-D37</f>
        <v>-133385.79999999999</v>
      </c>
      <c r="K37" s="37">
        <f>174994.32-170.69+605.75-2.82+2110.17-9.43+258.93-4.6+2220.9-30.54+5.67-8.97+49.18-43.88-H37</f>
        <v>-125816.89999999991</v>
      </c>
    </row>
    <row r="38" spans="3:11" ht="14.25" customHeight="1" thickBot="1" x14ac:dyDescent="0.25">
      <c r="C38" s="27" t="s">
        <v>47</v>
      </c>
      <c r="D38" s="32">
        <f>58807.43-175.67+27.39</f>
        <v>58659.15</v>
      </c>
      <c r="E38" s="30">
        <v>289321.68</v>
      </c>
      <c r="F38" s="30">
        <v>286666.09000000003</v>
      </c>
      <c r="G38" s="30">
        <v>103573.66</v>
      </c>
      <c r="H38" s="29">
        <f>+D38+E38-F38</f>
        <v>61314.739999999991</v>
      </c>
      <c r="I38" s="38"/>
      <c r="J38" s="37">
        <f>34585.69-285.88</f>
        <v>34299.810000000005</v>
      </c>
    </row>
    <row r="39" spans="3:11" ht="13.5" customHeight="1" thickBot="1" x14ac:dyDescent="0.25">
      <c r="C39" s="34" t="s">
        <v>46</v>
      </c>
      <c r="D39" s="36">
        <f>9222.96999999994-27.39</f>
        <v>9195.5799999999399</v>
      </c>
      <c r="E39" s="30"/>
      <c r="F39" s="30">
        <v>2273.69</v>
      </c>
      <c r="G39" s="30"/>
      <c r="H39" s="29">
        <f>+D39+E39-F39</f>
        <v>6921.8899999999394</v>
      </c>
      <c r="I39" s="35"/>
      <c r="J39" s="8">
        <f>11662.23-20.72</f>
        <v>11641.51</v>
      </c>
    </row>
    <row r="40" spans="3:11" ht="12.75" customHeight="1" thickBot="1" x14ac:dyDescent="0.25">
      <c r="C40" s="27" t="s">
        <v>45</v>
      </c>
      <c r="D40" s="32">
        <f>37388.41-93.87</f>
        <v>37294.54</v>
      </c>
      <c r="E40" s="30">
        <v>170565.12</v>
      </c>
      <c r="F40" s="30">
        <v>169218.18</v>
      </c>
      <c r="G40" s="30">
        <v>177410.63</v>
      </c>
      <c r="H40" s="29">
        <f>+D40+E40-F40</f>
        <v>38641.48000000001</v>
      </c>
      <c r="I40" s="33" t="s">
        <v>44</v>
      </c>
      <c r="J40" s="8">
        <f>22683-20.16</f>
        <v>22662.84</v>
      </c>
    </row>
    <row r="41" spans="3:11" ht="29.25" customHeight="1" thickBot="1" x14ac:dyDescent="0.25">
      <c r="C41" s="27" t="s">
        <v>43</v>
      </c>
      <c r="D41" s="32">
        <v>23093.240000000078</v>
      </c>
      <c r="E41" s="30"/>
      <c r="F41" s="30">
        <v>6017.41</v>
      </c>
      <c r="G41" s="30"/>
      <c r="H41" s="29">
        <f>+D41+E41-F41</f>
        <v>17075.830000000078</v>
      </c>
      <c r="I41" s="28" t="s">
        <v>42</v>
      </c>
      <c r="J41" s="8">
        <f>12237.79+22117.11</f>
        <v>34354.9</v>
      </c>
      <c r="K41" s="8">
        <f>23760.05-37.21+8981.96+5139.79</f>
        <v>37844.589999999997</v>
      </c>
    </row>
    <row r="42" spans="3:11" ht="27.75" customHeight="1" thickBot="1" x14ac:dyDescent="0.25">
      <c r="C42" s="27" t="s">
        <v>41</v>
      </c>
      <c r="D42" s="32">
        <f>3077.19000000001-7.77</f>
        <v>3069.4200000000101</v>
      </c>
      <c r="E42" s="31">
        <v>15144.24</v>
      </c>
      <c r="F42" s="31">
        <v>15005.32</v>
      </c>
      <c r="G42" s="30">
        <v>8193.6</v>
      </c>
      <c r="H42" s="29">
        <f>+D42+E42-F42</f>
        <v>3208.3400000000111</v>
      </c>
      <c r="I42" s="28" t="s">
        <v>40</v>
      </c>
      <c r="J42" s="8">
        <f>1803.5-15.24</f>
        <v>1788.26</v>
      </c>
    </row>
    <row r="43" spans="3:11" ht="13.5" customHeight="1" thickBot="1" x14ac:dyDescent="0.25">
      <c r="C43" s="34" t="s">
        <v>39</v>
      </c>
      <c r="D43" s="32">
        <v>18918.939999999988</v>
      </c>
      <c r="E43" s="31">
        <v>61282.44</v>
      </c>
      <c r="F43" s="31">
        <v>62042.29</v>
      </c>
      <c r="G43" s="30"/>
      <c r="H43" s="29">
        <f>+D43+E43-F43</f>
        <v>18159.089999999989</v>
      </c>
      <c r="I43" s="33"/>
      <c r="J43" s="8">
        <f>24309.26-30.58</f>
        <v>24278.679999999997</v>
      </c>
    </row>
    <row r="44" spans="3:11" ht="13.5" customHeight="1" thickBot="1" x14ac:dyDescent="0.25">
      <c r="C44" s="34" t="s">
        <v>38</v>
      </c>
      <c r="D44" s="32">
        <v>-961.68000000000222</v>
      </c>
      <c r="E44" s="31"/>
      <c r="F44" s="31">
        <v>-961.68</v>
      </c>
      <c r="G44" s="30"/>
      <c r="H44" s="29">
        <f>+D44+E44-F44</f>
        <v>-2.2737367544323206E-12</v>
      </c>
      <c r="I44" s="33"/>
      <c r="J44" s="8">
        <f>3400.03+1683.64</f>
        <v>5083.67</v>
      </c>
      <c r="K44" s="8">
        <f>10061.11-200.55+4987.03-99.29</f>
        <v>14748.3</v>
      </c>
    </row>
    <row r="45" spans="3:11" ht="13.5" customHeight="1" thickBot="1" x14ac:dyDescent="0.25">
      <c r="C45" s="34" t="s">
        <v>37</v>
      </c>
      <c r="D45" s="32">
        <f>11263.64-13.53-4.73</f>
        <v>11245.38</v>
      </c>
      <c r="E45" s="31">
        <f>37393.88+6984.44</f>
        <v>44378.32</v>
      </c>
      <c r="F45" s="31">
        <f>2.93+36896.77+0.38+7131.65</f>
        <v>44031.729999999996</v>
      </c>
      <c r="G45" s="30">
        <f>+E45</f>
        <v>44378.32</v>
      </c>
      <c r="H45" s="29">
        <f>+D45+E45-F45</f>
        <v>11591.970000000001</v>
      </c>
      <c r="I45" s="33" t="s">
        <v>36</v>
      </c>
    </row>
    <row r="46" spans="3:11" ht="13.5" customHeight="1" thickBot="1" x14ac:dyDescent="0.25">
      <c r="C46" s="27" t="s">
        <v>35</v>
      </c>
      <c r="D46" s="32">
        <f>7821.72000000001-21.16</f>
        <v>7800.5600000000104</v>
      </c>
      <c r="E46" s="31">
        <v>38256.120000000003</v>
      </c>
      <c r="F46" s="31">
        <v>37937.57</v>
      </c>
      <c r="G46" s="30">
        <v>49172.52</v>
      </c>
      <c r="H46" s="29">
        <f>+D46+E46-F46</f>
        <v>8119.1100000000151</v>
      </c>
      <c r="I46" s="28" t="s">
        <v>34</v>
      </c>
      <c r="J46" s="8">
        <f>4593.33-38.51</f>
        <v>4554.82</v>
      </c>
    </row>
    <row r="47" spans="3:11" ht="13.5" customHeight="1" thickBot="1" x14ac:dyDescent="0.25">
      <c r="C47" s="27" t="s">
        <v>33</v>
      </c>
      <c r="D47" s="26">
        <f>SUM(D37:D46)</f>
        <v>462830.1</v>
      </c>
      <c r="E47" s="26">
        <f>SUM(E37:E46)</f>
        <v>2063163.4</v>
      </c>
      <c r="F47" s="26">
        <f>SUM(F37:F46)</f>
        <v>2055170.1600000001</v>
      </c>
      <c r="G47" s="26">
        <f>SUM(G37:G46)</f>
        <v>1826944.2100000002</v>
      </c>
      <c r="H47" s="26">
        <f>SUM(H37:H46)</f>
        <v>470823.33999999997</v>
      </c>
      <c r="I47" s="25"/>
    </row>
    <row r="48" spans="3:11" ht="13.5" customHeight="1" thickBot="1" x14ac:dyDescent="0.25">
      <c r="C48" s="24" t="s">
        <v>32</v>
      </c>
      <c r="D48" s="24"/>
      <c r="E48" s="24"/>
      <c r="F48" s="24"/>
      <c r="G48" s="24"/>
      <c r="H48" s="24"/>
      <c r="I48" s="24"/>
    </row>
    <row r="49" spans="3:9" ht="51.75" customHeight="1" thickBot="1" x14ac:dyDescent="0.25">
      <c r="C49" s="23" t="s">
        <v>31</v>
      </c>
      <c r="D49" s="22" t="s">
        <v>30</v>
      </c>
      <c r="E49" s="22"/>
      <c r="F49" s="22"/>
      <c r="G49" s="22"/>
      <c r="H49" s="22"/>
      <c r="I49" s="21" t="s">
        <v>29</v>
      </c>
    </row>
    <row r="50" spans="3:9" ht="26.25" customHeight="1" thickBot="1" x14ac:dyDescent="0.25">
      <c r="C50" s="20" t="s">
        <v>27</v>
      </c>
      <c r="D50" s="19" t="s">
        <v>28</v>
      </c>
      <c r="E50" s="18"/>
      <c r="F50" s="18"/>
      <c r="G50" s="18"/>
      <c r="H50" s="17"/>
      <c r="I50" s="16" t="s">
        <v>27</v>
      </c>
    </row>
    <row r="51" spans="3:9" ht="18" customHeight="1" x14ac:dyDescent="0.3">
      <c r="C51" s="15" t="s">
        <v>26</v>
      </c>
      <c r="D51" s="15"/>
      <c r="E51" s="15"/>
      <c r="F51" s="15"/>
      <c r="G51" s="15"/>
      <c r="H51" s="14">
        <f>+H34+H47</f>
        <v>627229.66000000015</v>
      </c>
    </row>
    <row r="52" spans="3:9" ht="15" x14ac:dyDescent="0.25">
      <c r="C52" s="13" t="s">
        <v>25</v>
      </c>
      <c r="D52" s="13"/>
    </row>
    <row r="53" spans="3:9" ht="12.75" hidden="1" customHeight="1" x14ac:dyDescent="0.2">
      <c r="C53" s="12" t="s">
        <v>24</v>
      </c>
    </row>
    <row r="54" spans="3:9" x14ac:dyDescent="0.2">
      <c r="E54" s="10"/>
      <c r="F54" s="10"/>
    </row>
    <row r="55" spans="3:9" hidden="1" x14ac:dyDescent="0.2">
      <c r="D55" s="11">
        <f>+D37+D38+D39+D42</f>
        <v>365439.11999999994</v>
      </c>
      <c r="E55" s="11">
        <f>+E37+E38+E39+E42</f>
        <v>1748681.4</v>
      </c>
      <c r="F55" s="11">
        <f>+F37+F38+F39+F42</f>
        <v>1736884.6600000001</v>
      </c>
      <c r="G55" s="11">
        <f>+G37+G38+G39+G42</f>
        <v>1555982.74</v>
      </c>
      <c r="H55" s="11">
        <f>+H37+H38+H39+H42</f>
        <v>377235.85999999987</v>
      </c>
    </row>
    <row r="56" spans="3:9" hidden="1" x14ac:dyDescent="0.2">
      <c r="D56" s="10"/>
      <c r="H56" s="10">
        <f>57855.12+263532.22+6973.32+32118.08+2751.93+993.92+342+52609.26+28283.78+26846.15+22.87+9473.37+2.74+1909.97</f>
        <v>483714.73</v>
      </c>
    </row>
    <row r="57" spans="3:9" x14ac:dyDescent="0.2">
      <c r="C57" s="9" t="s">
        <v>23</v>
      </c>
      <c r="E57" s="10">
        <f>+E47+E34+31200+15710.7</f>
        <v>2130771.52</v>
      </c>
      <c r="F57" s="10"/>
      <c r="G57" s="10">
        <f>+G47+G34</f>
        <v>1847641.6300000001</v>
      </c>
    </row>
    <row r="59" spans="3:9" hidden="1" x14ac:dyDescent="0.2">
      <c r="D59" s="9">
        <v>1075.77</v>
      </c>
    </row>
    <row r="60" spans="3:9" hidden="1" x14ac:dyDescent="0.2">
      <c r="D60" s="9">
        <v>662413.19999999995</v>
      </c>
    </row>
    <row r="61" spans="3:9" hidden="1" x14ac:dyDescent="0.2">
      <c r="D61" s="10">
        <f>+D60-D47-D34</f>
        <v>1075.7699999998149</v>
      </c>
    </row>
  </sheetData>
  <mergeCells count="11">
    <mergeCell ref="C23:I23"/>
    <mergeCell ref="C24:I24"/>
    <mergeCell ref="C35:I35"/>
    <mergeCell ref="C28:I28"/>
    <mergeCell ref="C26:I26"/>
    <mergeCell ref="C25:I25"/>
    <mergeCell ref="I29:I33"/>
    <mergeCell ref="D50:H50"/>
    <mergeCell ref="C48:I48"/>
    <mergeCell ref="D49:H49"/>
    <mergeCell ref="I37:I3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7C26-5914-447E-B89D-CE7ADD0400D4}">
  <dimension ref="A13:I28"/>
  <sheetViews>
    <sheetView topLeftCell="A13" zoomScaleNormal="100" zoomScaleSheetLayoutView="120" workbookViewId="0">
      <selection activeCell="H28" sqref="H28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5703125" customWidth="1"/>
  </cols>
  <sheetData>
    <row r="13" spans="1:9" x14ac:dyDescent="0.25">
      <c r="A13" s="7" t="s">
        <v>22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21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20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6" t="s">
        <v>19</v>
      </c>
      <c r="B16" s="6" t="s">
        <v>18</v>
      </c>
      <c r="C16" s="6" t="s">
        <v>17</v>
      </c>
      <c r="D16" s="6" t="s">
        <v>16</v>
      </c>
      <c r="E16" s="6" t="s">
        <v>15</v>
      </c>
      <c r="F16" s="6" t="s">
        <v>14</v>
      </c>
      <c r="G16" s="6" t="s">
        <v>13</v>
      </c>
      <c r="H16" s="6" t="s">
        <v>12</v>
      </c>
      <c r="I16" s="6" t="s">
        <v>11</v>
      </c>
    </row>
    <row r="17" spans="1:9" x14ac:dyDescent="0.25">
      <c r="A17" s="5" t="s">
        <v>10</v>
      </c>
      <c r="B17" s="4">
        <v>-570.41</v>
      </c>
      <c r="C17" s="4"/>
      <c r="D17" s="4">
        <v>289.32</v>
      </c>
      <c r="E17" s="4">
        <v>286.67</v>
      </c>
      <c r="F17" s="4">
        <v>46.91</v>
      </c>
      <c r="G17" s="3">
        <v>103.57366</v>
      </c>
      <c r="H17" s="2">
        <v>61.31474</v>
      </c>
      <c r="I17" s="2">
        <f>B17+D17+F17-G17</f>
        <v>-337.75365999999997</v>
      </c>
    </row>
    <row r="19" spans="1:9" x14ac:dyDescent="0.25">
      <c r="A19" t="s">
        <v>9</v>
      </c>
    </row>
    <row r="20" spans="1:9" x14ac:dyDescent="0.25">
      <c r="A20" s="1" t="s">
        <v>8</v>
      </c>
      <c r="B20" s="1"/>
      <c r="C20" s="1"/>
      <c r="D20" s="1"/>
      <c r="E20" s="1"/>
      <c r="F20" s="1"/>
    </row>
    <row r="21" spans="1:9" x14ac:dyDescent="0.25">
      <c r="A21" s="1" t="s">
        <v>7</v>
      </c>
      <c r="B21" s="1"/>
      <c r="C21" s="1"/>
      <c r="D21" s="1"/>
      <c r="E21" s="1"/>
      <c r="F21" s="1"/>
    </row>
    <row r="22" spans="1:9" x14ac:dyDescent="0.25">
      <c r="A22" s="1" t="s">
        <v>6</v>
      </c>
      <c r="B22" s="1"/>
      <c r="C22" s="1"/>
      <c r="D22" s="1"/>
      <c r="E22" s="1"/>
      <c r="F22" s="1"/>
    </row>
    <row r="23" spans="1:9" x14ac:dyDescent="0.25">
      <c r="A23" s="1" t="s">
        <v>5</v>
      </c>
      <c r="B23" s="1"/>
      <c r="C23" s="1"/>
      <c r="D23" s="1"/>
      <c r="E23" s="1"/>
      <c r="F23" s="1"/>
    </row>
    <row r="24" spans="1:9" x14ac:dyDescent="0.25">
      <c r="A24" s="1" t="s">
        <v>4</v>
      </c>
      <c r="B24" s="1"/>
      <c r="C24" s="1"/>
      <c r="D24" s="1"/>
      <c r="E24" s="1"/>
      <c r="F24" s="1"/>
    </row>
    <row r="25" spans="1:9" x14ac:dyDescent="0.25">
      <c r="A25" s="1" t="s">
        <v>3</v>
      </c>
      <c r="B25" s="1"/>
      <c r="C25" s="1"/>
      <c r="D25" s="1"/>
      <c r="E25" s="1"/>
      <c r="F25" s="1"/>
    </row>
    <row r="26" spans="1:9" x14ac:dyDescent="0.25">
      <c r="A26" s="1" t="s">
        <v>2</v>
      </c>
      <c r="B26" s="1"/>
      <c r="C26" s="1"/>
      <c r="D26" s="1"/>
      <c r="E26" s="1"/>
      <c r="F26" s="1"/>
    </row>
    <row r="27" spans="1:9" x14ac:dyDescent="0.25">
      <c r="A27" s="1" t="s">
        <v>1</v>
      </c>
      <c r="B27" s="1"/>
      <c r="C27" s="1"/>
      <c r="D27" s="1"/>
      <c r="E27" s="1"/>
      <c r="F27" s="1"/>
    </row>
    <row r="28" spans="1:9" x14ac:dyDescent="0.25">
      <c r="A28" s="1" t="s">
        <v>0</v>
      </c>
      <c r="B28" s="1"/>
      <c r="C28" s="1"/>
      <c r="D28" s="1"/>
      <c r="E28" s="1"/>
      <c r="F28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Центральная6 2</vt:lpstr>
      <vt:lpstr>Центральная 6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2022-03-02T11:28:37Z</dcterms:created>
  <dcterms:modified xsi:type="dcterms:W3CDTF">2022-03-19T18:33:24Z</dcterms:modified>
</cp:coreProperties>
</file>