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Катино\У\данные 2022\текущий ремонт\"/>
    </mc:Choice>
  </mc:AlternateContent>
  <xr:revisionPtr revIDLastSave="0" documentId="13_ncr:1_{2E5B6454-3108-4E02-AB49-3A0AA0199A76}" xr6:coauthVersionLast="47" xr6:coauthVersionMax="47" xr10:uidLastSave="{00000000-0000-0000-0000-000000000000}"/>
  <bookViews>
    <workbookView xWindow="-120" yWindow="-120" windowWidth="20730" windowHeight="11310" xr2:uid="{ED5F3C7D-BD8E-4423-B7BE-69DE19D729BF}"/>
  </bookViews>
  <sheets>
    <sheet name="Центральная8 2" sheetId="2" r:id="rId1"/>
    <sheet name="Центральная 8 2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6" i="2" l="1"/>
  <c r="K26" i="2"/>
  <c r="F27" i="2"/>
  <c r="F31" i="2" s="1"/>
  <c r="H27" i="2"/>
  <c r="K27" i="2"/>
  <c r="H28" i="2"/>
  <c r="K28" i="2"/>
  <c r="F29" i="2"/>
  <c r="H29" i="2" s="1"/>
  <c r="K29" i="2"/>
  <c r="E30" i="2"/>
  <c r="G30" i="2" s="1"/>
  <c r="G31" i="2" s="1"/>
  <c r="F30" i="2"/>
  <c r="K30" i="2"/>
  <c r="D31" i="2"/>
  <c r="G34" i="2"/>
  <c r="H34" i="2"/>
  <c r="J34" i="2"/>
  <c r="K34" i="2"/>
  <c r="H35" i="2"/>
  <c r="H36" i="2"/>
  <c r="H37" i="2"/>
  <c r="H44" i="2" s="1"/>
  <c r="H38" i="2"/>
  <c r="J38" i="2"/>
  <c r="K38" i="2"/>
  <c r="H39" i="2"/>
  <c r="H40" i="2"/>
  <c r="F41" i="2"/>
  <c r="H41" i="2"/>
  <c r="J41" i="2"/>
  <c r="K41" i="2"/>
  <c r="E42" i="2"/>
  <c r="F42" i="2"/>
  <c r="G42" i="2"/>
  <c r="G44" i="2" s="1"/>
  <c r="G53" i="2" s="1"/>
  <c r="H42" i="2"/>
  <c r="H43" i="2"/>
  <c r="D44" i="2"/>
  <c r="E44" i="2"/>
  <c r="F44" i="2"/>
  <c r="D51" i="2"/>
  <c r="E51" i="2"/>
  <c r="F51" i="2"/>
  <c r="G51" i="2"/>
  <c r="H51" i="2"/>
  <c r="H52" i="2"/>
  <c r="I17" i="1"/>
  <c r="H30" i="2" l="1"/>
  <c r="H31" i="2" s="1"/>
  <c r="H47" i="2" s="1"/>
  <c r="E31" i="2"/>
  <c r="E53" i="2" s="1"/>
</calcChain>
</file>

<file path=xl/sharedStrings.xml><?xml version="1.0" encoding="utf-8"?>
<sst xmlns="http://schemas.openxmlformats.org/spreadsheetml/2006/main" count="74" uniqueCount="67">
  <si>
    <t>Материалы для ремонта лифтового оборудования - 0.16 т.р.</t>
  </si>
  <si>
    <t>Аварийное обслуживание - 6.19 т.р.</t>
  </si>
  <si>
    <t>Производство работ по неисправности в системе освещения общедомовых помещений - 9.72 т.р.</t>
  </si>
  <si>
    <t>Расходный материал - 0.91 т.р.</t>
  </si>
  <si>
    <t>замена замков в помещениях общего пользования - 31.09 т.р.</t>
  </si>
  <si>
    <t>Замена разбитых стекол окон, дверей, ремонт поручней, стен в подъезде,</t>
  </si>
  <si>
    <t>Ремонт систем ГВС, ХВс, ЦО - 5.87 т.р.</t>
  </si>
  <si>
    <t>Восстановление водоотводящих устройств (работы на чердаке, в подвале) - 5.97 т.р.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</si>
  <si>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>59</t>
    </r>
    <r>
      <rPr>
        <b/>
        <sz val="11"/>
        <color indexed="8"/>
        <rFont val="Calibri"/>
        <family val="2"/>
        <charset val="204"/>
      </rPr>
      <t xml:space="preserve">.91 </t>
    </r>
    <r>
      <rPr>
        <sz val="11"/>
        <color theme="1"/>
        <rFont val="Calibri"/>
        <family val="2"/>
        <charset val="204"/>
        <scheme val="minor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</si>
  <si>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</si>
  <si>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</si>
  <si>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01.01.2022г.,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</si>
  <si>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</si>
  <si>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</si>
  <si>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</si>
  <si>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</si>
  <si>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</si>
  <si>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01.01.2021г., тыс.руб.</t>
  </si>
  <si>
    <t>№                             п/п</t>
  </si>
  <si>
    <t>№ 8/2 по ул. Центральная с 01.01.2021г. по 31.12.2021г.</t>
  </si>
  <si>
    <t>по выполнению плана текущего ремонта жилого дома</t>
  </si>
  <si>
    <t>ОТЧЕТ</t>
  </si>
  <si>
    <t>ИТОГО ЖКУ</t>
  </si>
  <si>
    <t>Примечание: подробный отчет о выполненных работах по текущему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</si>
  <si>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</si>
  <si>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01.01.2022г.</t>
  </si>
  <si>
    <t>ООО "Икс-Трим", АО "Эр-телеком холдинг", ООО "СкайНэт", ПАО "Ростелеком"</t>
  </si>
  <si>
    <t xml:space="preserve">Поступило за размещение интернет оборудования 31200,00 руб. 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</si>
  <si>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</si>
  <si>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</si>
  <si>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</si>
  <si>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</si>
  <si>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</si>
  <si>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ООО "ПСК"</t>
  </si>
  <si>
    <t>электр под и лифт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</si>
  <si>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</si>
  <si>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</si>
  <si>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</si>
  <si>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</si>
  <si>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>АО "Управляющая компания по обращению с отходами в ЛО"</t>
  </si>
  <si>
    <t>Вывоз ТБО и  КГО</t>
  </si>
  <si>
    <t>ООО "СЗЛК", ООО ИЦ "Ликон"</t>
  </si>
  <si>
    <t>Лифт</t>
  </si>
  <si>
    <t>Капитальный ремонт</t>
  </si>
  <si>
    <t>Текущий ремонт</t>
  </si>
  <si>
    <t>ООО "Уют-Сервис", договор управления № Н/2011-90 от 01.01.2011г.</t>
  </si>
  <si>
    <t>Упр. и сод.общего им-ва</t>
  </si>
  <si>
    <t>Наименование подрядчика</t>
  </si>
  <si>
    <t>Задолженность населения на 01.01.2022г. (руб.)</t>
  </si>
  <si>
    <t>Перечислено поставщику услуг в 2021г. (руб.)</t>
  </si>
  <si>
    <t>Поступило в счет оплаты в 2021г. (руб.)</t>
  </si>
  <si>
    <t>Начислено населению за 2021г. (руб.)</t>
  </si>
  <si>
    <t>Задолженность населения на 01.01.2021г.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</si>
  <si>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</si>
  <si>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</si>
  <si>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</si>
  <si>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</si>
  <si>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</si>
  <si>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</si>
  <si>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ООО"Научно-технический центр "Энергия",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</si>
  <si>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</si>
  <si>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</si>
  <si>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</si>
  <si>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8/2  по ул. Центральная с  01.01.2021г. по 31.12.2021г.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</si>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</sst>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60">
    <xf numFmtId="0" fontId="0" fillId="0" borderId="0" xfId="0"/>
    <xf numFmtId="0" fontId="1" fillId="0" borderId="0" xfId="1"/>
    <xf numFmtId="0" fontId="0" fillId="2" borderId="0" xfId="0" applyFill="1"/>
    <xf numFmtId="0" fontId="3" fillId="0" borderId="0" xfId="0" applyFont="1"/>
    <xf numFmtId="2" fontId="2" fillId="0" borderId="1" xfId="0" applyNumberFormat="1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2"/>
    <xf numFmtId="0" fontId="6" fillId="0" borderId="0" xfId="2" applyFont="1"/>
    <xf numFmtId="4" fontId="6" fillId="0" borderId="0" xfId="2" applyNumberFormat="1" applyFont="1"/>
    <xf numFmtId="4" fontId="7" fillId="0" borderId="0" xfId="2" applyNumberFormat="1" applyFont="1"/>
    <xf numFmtId="0" fontId="8" fillId="0" borderId="0" xfId="2" applyFont="1"/>
    <xf numFmtId="0" fontId="9" fillId="0" borderId="0" xfId="2" applyFont="1"/>
    <xf numFmtId="4" fontId="10" fillId="0" borderId="0" xfId="2" applyNumberFormat="1" applyFont="1"/>
    <xf numFmtId="0" fontId="11" fillId="0" borderId="0" xfId="2" applyFont="1"/>
    <xf numFmtId="0" fontId="6" fillId="0" borderId="1" xfId="2" applyFont="1" applyBorder="1" applyAlignment="1">
      <alignment horizontal="center" vertical="top" wrapText="1"/>
    </xf>
    <xf numFmtId="4" fontId="6" fillId="0" borderId="1" xfId="2" applyNumberFormat="1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wrapText="1"/>
    </xf>
    <xf numFmtId="0" fontId="12" fillId="0" borderId="3" xfId="2" applyFont="1" applyBorder="1" applyAlignment="1">
      <alignment horizontal="center" vertical="top" wrapText="1"/>
    </xf>
    <xf numFmtId="0" fontId="12" fillId="0" borderId="4" xfId="2" applyFont="1" applyBorder="1" applyAlignment="1">
      <alignment horizontal="center" vertical="top" wrapText="1"/>
    </xf>
    <xf numFmtId="4" fontId="12" fillId="0" borderId="4" xfId="2" applyNumberFormat="1" applyFont="1" applyBorder="1" applyAlignment="1">
      <alignment vertical="top" wrapText="1"/>
    </xf>
    <xf numFmtId="0" fontId="12" fillId="0" borderId="5" xfId="2" applyFont="1" applyBorder="1" applyAlignment="1">
      <alignment horizontal="center" vertical="top" wrapText="1"/>
    </xf>
    <xf numFmtId="0" fontId="6" fillId="0" borderId="4" xfId="2" applyFont="1" applyBorder="1" applyAlignment="1">
      <alignment horizontal="center" vertical="top" wrapText="1"/>
    </xf>
    <xf numFmtId="4" fontId="13" fillId="0" borderId="6" xfId="2" applyNumberFormat="1" applyFont="1" applyBorder="1" applyAlignment="1">
      <alignment vertical="top" wrapText="1"/>
    </xf>
    <xf numFmtId="4" fontId="6" fillId="0" borderId="4" xfId="2" applyNumberFormat="1" applyFont="1" applyBorder="1" applyAlignment="1">
      <alignment vertical="top" wrapText="1"/>
    </xf>
    <xf numFmtId="4" fontId="6" fillId="0" borderId="4" xfId="2" applyNumberFormat="1" applyFont="1" applyBorder="1" applyAlignment="1">
      <alignment horizontal="right" vertical="top" wrapText="1"/>
    </xf>
    <xf numFmtId="0" fontId="7" fillId="0" borderId="4" xfId="2" applyFont="1" applyBorder="1" applyAlignment="1">
      <alignment horizontal="center" vertical="top" wrapText="1"/>
    </xf>
    <xf numFmtId="0" fontId="14" fillId="0" borderId="5" xfId="2" applyFont="1" applyBorder="1" applyAlignment="1">
      <alignment horizontal="center" vertical="top" wrapText="1"/>
    </xf>
    <xf numFmtId="4" fontId="13" fillId="0" borderId="4" xfId="2" applyNumberFormat="1" applyFont="1" applyBorder="1" applyAlignment="1">
      <alignment vertical="top" wrapText="1"/>
    </xf>
    <xf numFmtId="4" fontId="8" fillId="0" borderId="4" xfId="2" applyNumberFormat="1" applyFont="1" applyBorder="1" applyAlignment="1">
      <alignment horizontal="right" vertical="top" wrapText="1"/>
    </xf>
    <xf numFmtId="4" fontId="5" fillId="0" borderId="0" xfId="2" applyNumberFormat="1"/>
    <xf numFmtId="0" fontId="15" fillId="0" borderId="5" xfId="2" applyFont="1" applyBorder="1" applyAlignment="1">
      <alignment horizontal="center" vertical="center" wrapText="1"/>
    </xf>
    <xf numFmtId="0" fontId="8" fillId="0" borderId="7" xfId="2" applyFont="1" applyBorder="1" applyAlignment="1">
      <alignment horizontal="center" vertical="center" wrapText="1"/>
    </xf>
    <xf numFmtId="4" fontId="6" fillId="0" borderId="6" xfId="2" applyNumberFormat="1" applyFont="1" applyBorder="1" applyAlignment="1">
      <alignment horizontal="right" vertical="top" wrapText="1"/>
    </xf>
    <xf numFmtId="0" fontId="14" fillId="0" borderId="8" xfId="2" applyFont="1" applyBorder="1" applyAlignment="1">
      <alignment horizontal="center" vertical="top" wrapText="1"/>
    </xf>
    <xf numFmtId="0" fontId="14" fillId="0" borderId="4" xfId="2" applyFont="1" applyBorder="1" applyAlignment="1">
      <alignment horizontal="center" vertical="top" wrapText="1"/>
    </xf>
    <xf numFmtId="0" fontId="16" fillId="0" borderId="6" xfId="2" applyFont="1" applyBorder="1" applyAlignment="1">
      <alignment horizontal="center" vertical="top" wrapText="1"/>
    </xf>
    <xf numFmtId="0" fontId="14" fillId="0" borderId="6" xfId="2" applyFont="1" applyBorder="1" applyAlignment="1">
      <alignment horizontal="center" vertical="top" wrapText="1"/>
    </xf>
    <xf numFmtId="0" fontId="12" fillId="0" borderId="9" xfId="2" applyFont="1" applyBorder="1" applyAlignment="1">
      <alignment horizontal="center" vertical="top" wrapText="1"/>
    </xf>
    <xf numFmtId="0" fontId="17" fillId="0" borderId="8" xfId="2" applyFont="1" applyBorder="1" applyAlignment="1">
      <alignment horizontal="center" vertical="top" wrapText="1"/>
    </xf>
    <xf numFmtId="0" fontId="6" fillId="0" borderId="5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2" fontId="5" fillId="0" borderId="0" xfId="2" applyNumberFormat="1"/>
    <xf numFmtId="0" fontId="6" fillId="0" borderId="7" xfId="2" applyFont="1" applyBorder="1" applyAlignment="1">
      <alignment horizontal="center" vertical="center" wrapText="1"/>
    </xf>
    <xf numFmtId="0" fontId="14" fillId="0" borderId="11" xfId="2" applyFont="1" applyBorder="1" applyAlignment="1">
      <alignment horizontal="center" vertical="top" wrapText="1"/>
    </xf>
    <xf numFmtId="0" fontId="14" fillId="0" borderId="9" xfId="2" applyFont="1" applyBorder="1" applyAlignment="1">
      <alignment horizontal="center" vertical="top" wrapText="1"/>
    </xf>
    <xf numFmtId="0" fontId="14" fillId="0" borderId="2" xfId="2" applyFont="1" applyBorder="1" applyAlignment="1">
      <alignment horizontal="center" vertical="top" wrapText="1"/>
    </xf>
    <xf numFmtId="0" fontId="18" fillId="0" borderId="12" xfId="2" applyFont="1" applyBorder="1" applyAlignment="1">
      <alignment horizontal="center"/>
    </xf>
    <xf numFmtId="0" fontId="18" fillId="0" borderId="0" xfId="2" applyFont="1" applyAlignment="1">
      <alignment horizontal="center"/>
    </xf>
    <xf numFmtId="0" fontId="19" fillId="0" borderId="0" xfId="2" applyFont="1" applyAlignment="1">
      <alignment horizontal="center"/>
    </xf>
    <xf numFmtId="0" fontId="20" fillId="0" borderId="0" xfId="2" applyFont="1"/>
    <xf numFmtId="0" fontId="12" fillId="0" borderId="0" xfId="2" applyFont="1" applyAlignment="1">
      <alignment horizontal="center"/>
    </xf>
    <xf numFmtId="0" fontId="20" fillId="0" borderId="6" xfId="2" applyFont="1" applyBorder="1"/>
    <xf numFmtId="0" fontId="20" fillId="0" borderId="9" xfId="2" applyFont="1" applyBorder="1"/>
    <xf numFmtId="0" fontId="12" fillId="0" borderId="9" xfId="2" applyFont="1" applyBorder="1" applyAlignment="1">
      <alignment horizontal="center"/>
    </xf>
    <xf numFmtId="0" fontId="12" fillId="0" borderId="2" xfId="2" applyFont="1" applyBorder="1" applyAlignment="1">
      <alignment horizontal="center"/>
    </xf>
  </cellXfs>
  <cellStyles count="3">
    <cellStyle name="Обычный" xfId="0" builtinId="0"/>
    <cellStyle name="Обычный 2" xfId="1" xr:uid="{2E91A2EA-84A2-476D-9AC1-399B11D6B89A}"/>
    <cellStyle name="Обычный 3" xfId="2" xr:uid="{D2DB7B97-B955-451A-94AB-BCBD4026DC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17C71-A733-4A24-B726-A63D5A7CFF48}">
  <dimension ref="A1:K53"/>
  <sheetViews>
    <sheetView tabSelected="1" topLeftCell="C29" workbookViewId="0">
      <selection activeCell="E54" sqref="E54"/>
    </sheetView>
  </sheetViews>
  <sheetFormatPr defaultRowHeight="12.75" x14ac:dyDescent="0.2"/>
  <cols>
    <col min="1" max="1" width="3.42578125" style="11" hidden="1" customWidth="1"/>
    <col min="2" max="2" width="9.140625" style="11" hidden="1" customWidth="1"/>
    <col min="3" max="3" width="28.140625" style="12" customWidth="1"/>
    <col min="4" max="4" width="13" style="12" customWidth="1"/>
    <col min="5" max="5" width="11.85546875" style="12" customWidth="1"/>
    <col min="6" max="6" width="13.28515625" style="12" customWidth="1"/>
    <col min="7" max="7" width="11.85546875" style="12" customWidth="1"/>
    <col min="8" max="8" width="13.28515625" style="12" customWidth="1"/>
    <col min="9" max="9" width="25.7109375" style="12" customWidth="1"/>
    <col min="10" max="10" width="12.28515625" style="11" hidden="1" customWidth="1"/>
    <col min="11" max="11" width="9.5703125" style="11" hidden="1" customWidth="1"/>
    <col min="12" max="16384" width="9.140625" style="11"/>
  </cols>
  <sheetData>
    <row r="1" spans="3:9" ht="12.75" hidden="1" customHeight="1" x14ac:dyDescent="0.2">
      <c r="C1" s="54"/>
      <c r="D1" s="54"/>
      <c r="E1" s="54"/>
      <c r="F1" s="54"/>
      <c r="G1" s="54"/>
      <c r="H1" s="54"/>
      <c r="I1" s="54"/>
    </row>
    <row r="2" spans="3:9" ht="13.5" hidden="1" customHeight="1" thickBot="1" x14ac:dyDescent="0.25">
      <c r="C2" s="54"/>
      <c r="D2" s="54"/>
      <c r="E2" s="54" t="s">
        <v>66</v>
      </c>
      <c r="F2" s="54"/>
      <c r="G2" s="54"/>
      <c r="H2" s="54"/>
      <c r="I2" s="54"/>
    </row>
    <row r="3" spans="3:9" ht="13.5" hidden="1" customHeight="1" thickBot="1" x14ac:dyDescent="0.25">
      <c r="C3" s="59"/>
      <c r="D3" s="58"/>
      <c r="E3" s="57"/>
      <c r="F3" s="57"/>
      <c r="G3" s="57"/>
      <c r="H3" s="57"/>
      <c r="I3" s="56"/>
    </row>
    <row r="4" spans="3:9" ht="12.75" hidden="1" customHeight="1" x14ac:dyDescent="0.2">
      <c r="C4" s="55"/>
      <c r="D4" s="55"/>
      <c r="E4" s="54"/>
      <c r="F4" s="54"/>
      <c r="G4" s="54"/>
      <c r="H4" s="54"/>
      <c r="I4" s="54"/>
    </row>
    <row r="5" spans="3:9" ht="12.75" customHeight="1" x14ac:dyDescent="0.2">
      <c r="C5" s="55"/>
      <c r="D5" s="55"/>
      <c r="E5" s="54"/>
      <c r="F5" s="54"/>
      <c r="G5" s="54"/>
      <c r="H5" s="54"/>
      <c r="I5" s="54"/>
    </row>
    <row r="6" spans="3:9" ht="12.75" customHeight="1" x14ac:dyDescent="0.2">
      <c r="C6" s="55"/>
      <c r="D6" s="55"/>
      <c r="E6" s="54"/>
      <c r="F6" s="54"/>
      <c r="G6" s="54"/>
      <c r="H6" s="54"/>
      <c r="I6" s="54"/>
    </row>
    <row r="7" spans="3:9" ht="12.75" customHeight="1" x14ac:dyDescent="0.2">
      <c r="C7" s="55"/>
      <c r="D7" s="55"/>
      <c r="E7" s="54"/>
      <c r="F7" s="54"/>
      <c r="G7" s="54"/>
      <c r="H7" s="54"/>
      <c r="I7" s="54"/>
    </row>
    <row r="8" spans="3:9" ht="12.75" customHeight="1" x14ac:dyDescent="0.2">
      <c r="C8" s="55"/>
      <c r="D8" s="55"/>
      <c r="E8" s="54"/>
      <c r="F8" s="54"/>
      <c r="G8" s="54"/>
      <c r="H8" s="54"/>
      <c r="I8" s="54"/>
    </row>
    <row r="9" spans="3:9" ht="12.75" customHeight="1" x14ac:dyDescent="0.2">
      <c r="C9" s="55"/>
      <c r="D9" s="55"/>
      <c r="E9" s="54"/>
      <c r="F9" s="54"/>
      <c r="G9" s="54"/>
      <c r="H9" s="54"/>
      <c r="I9" s="54"/>
    </row>
    <row r="10" spans="3:9" ht="12.75" customHeight="1" x14ac:dyDescent="0.2">
      <c r="C10" s="55"/>
      <c r="D10" s="55"/>
      <c r="E10" s="54"/>
      <c r="F10" s="54"/>
      <c r="G10" s="54"/>
      <c r="H10" s="54"/>
      <c r="I10" s="54"/>
    </row>
    <row r="11" spans="3:9" ht="12.75" customHeight="1" x14ac:dyDescent="0.2">
      <c r="C11" s="55"/>
      <c r="D11" s="55"/>
      <c r="E11" s="54"/>
      <c r="F11" s="54"/>
      <c r="G11" s="54"/>
      <c r="H11" s="54"/>
      <c r="I11" s="54"/>
    </row>
    <row r="12" spans="3:9" ht="12.75" customHeight="1" x14ac:dyDescent="0.2">
      <c r="C12" s="55"/>
      <c r="D12" s="55"/>
      <c r="E12" s="54"/>
      <c r="F12" s="54"/>
      <c r="G12" s="54"/>
      <c r="H12" s="54"/>
      <c r="I12" s="54"/>
    </row>
    <row r="13" spans="3:9" ht="12.75" customHeight="1" x14ac:dyDescent="0.2">
      <c r="C13" s="55"/>
      <c r="D13" s="55"/>
      <c r="E13" s="54"/>
      <c r="F13" s="54"/>
      <c r="G13" s="54"/>
      <c r="H13" s="54"/>
      <c r="I13" s="54"/>
    </row>
    <row r="14" spans="3:9" ht="12.75" customHeight="1" x14ac:dyDescent="0.2">
      <c r="C14" s="55"/>
      <c r="D14" s="55"/>
      <c r="E14" s="54"/>
      <c r="F14" s="54"/>
      <c r="G14" s="54"/>
      <c r="H14" s="54"/>
      <c r="I14" s="54"/>
    </row>
    <row r="15" spans="3:9" ht="12.75" customHeight="1" x14ac:dyDescent="0.2">
      <c r="C15" s="55"/>
      <c r="D15" s="55"/>
      <c r="E15" s="54"/>
      <c r="F15" s="54"/>
      <c r="G15" s="54"/>
      <c r="H15" s="54"/>
      <c r="I15" s="54"/>
    </row>
    <row r="16" spans="3:9" ht="12.75" customHeight="1" x14ac:dyDescent="0.2">
      <c r="C16" s="55"/>
      <c r="D16" s="55"/>
      <c r="E16" s="54"/>
      <c r="F16" s="54"/>
      <c r="G16" s="54"/>
      <c r="H16" s="54"/>
      <c r="I16" s="54"/>
    </row>
    <row r="17" spans="3:11" ht="12.75" customHeight="1" x14ac:dyDescent="0.2">
      <c r="C17" s="55"/>
      <c r="D17" s="55"/>
      <c r="E17" s="54"/>
      <c r="F17" s="54"/>
      <c r="G17" s="54"/>
      <c r="H17" s="54"/>
      <c r="I17" s="54"/>
    </row>
    <row r="18" spans="3:11" ht="12.75" customHeight="1" x14ac:dyDescent="0.2">
      <c r="C18" s="55"/>
      <c r="D18" s="55"/>
      <c r="E18" s="54"/>
      <c r="F18" s="54"/>
      <c r="G18" s="54"/>
      <c r="H18" s="54"/>
      <c r="I18" s="54"/>
    </row>
    <row r="19" spans="3:11" ht="12.75" customHeight="1" x14ac:dyDescent="0.2">
      <c r="C19" s="55"/>
      <c r="D19" s="55"/>
      <c r="E19" s="54"/>
      <c r="F19" s="54"/>
      <c r="G19" s="54"/>
      <c r="H19" s="54"/>
      <c r="I19" s="54"/>
    </row>
    <row r="20" spans="3:11" ht="14.25" x14ac:dyDescent="0.2">
      <c r="C20" s="53" t="s">
        <v>65</v>
      </c>
      <c r="D20" s="53"/>
      <c r="E20" s="53"/>
      <c r="F20" s="53"/>
      <c r="G20" s="53"/>
      <c r="H20" s="53"/>
      <c r="I20" s="53"/>
    </row>
    <row r="21" spans="3:11" x14ac:dyDescent="0.2">
      <c r="C21" s="52" t="s">
        <v>64</v>
      </c>
      <c r="D21" s="52"/>
      <c r="E21" s="52"/>
      <c r="F21" s="52"/>
      <c r="G21" s="52"/>
      <c r="H21" s="52"/>
      <c r="I21" s="52"/>
    </row>
    <row r="22" spans="3:11" x14ac:dyDescent="0.2">
      <c r="C22" s="52" t="s">
        <v>63</v>
      </c>
      <c r="D22" s="52"/>
      <c r="E22" s="52"/>
      <c r="F22" s="52"/>
      <c r="G22" s="52"/>
      <c r="H22" s="52"/>
      <c r="I22" s="52"/>
    </row>
    <row r="23" spans="3:11" ht="6" customHeight="1" thickBot="1" x14ac:dyDescent="0.25">
      <c r="C23" s="51"/>
      <c r="D23" s="51"/>
      <c r="E23" s="51"/>
      <c r="F23" s="51"/>
      <c r="G23" s="51"/>
      <c r="H23" s="51"/>
      <c r="I23" s="51"/>
    </row>
    <row r="24" spans="3:11" ht="53.25" customHeight="1" thickBot="1" x14ac:dyDescent="0.25">
      <c r="C24" s="38" t="s">
        <v>53</v>
      </c>
      <c r="D24" s="41" t="s">
        <v>52</v>
      </c>
      <c r="E24" s="40" t="s">
        <v>51</v>
      </c>
      <c r="F24" s="40" t="s">
        <v>50</v>
      </c>
      <c r="G24" s="40" t="s">
        <v>49</v>
      </c>
      <c r="H24" s="40" t="s">
        <v>48</v>
      </c>
      <c r="I24" s="41" t="s">
        <v>62</v>
      </c>
    </row>
    <row r="25" spans="3:11" ht="13.5" customHeight="1" thickBot="1" x14ac:dyDescent="0.25">
      <c r="C25" s="50" t="s">
        <v>61</v>
      </c>
      <c r="D25" s="49"/>
      <c r="E25" s="49"/>
      <c r="F25" s="49"/>
      <c r="G25" s="49"/>
      <c r="H25" s="49"/>
      <c r="I25" s="48"/>
    </row>
    <row r="26" spans="3:11" ht="13.5" customHeight="1" thickBot="1" x14ac:dyDescent="0.25">
      <c r="C26" s="25" t="s">
        <v>60</v>
      </c>
      <c r="D26" s="29">
        <v>23970.769999999793</v>
      </c>
      <c r="E26" s="32"/>
      <c r="F26" s="32">
        <v>4373.4399999999996</v>
      </c>
      <c r="G26" s="32"/>
      <c r="H26" s="32">
        <f>+D26+E26-F26</f>
        <v>19597.329999999794</v>
      </c>
      <c r="I26" s="47" t="s">
        <v>59</v>
      </c>
      <c r="K26" s="46">
        <f>158891.85+7593.3</f>
        <v>166485.15</v>
      </c>
    </row>
    <row r="27" spans="3:11" ht="13.5" customHeight="1" thickBot="1" x14ac:dyDescent="0.25">
      <c r="C27" s="25" t="s">
        <v>58</v>
      </c>
      <c r="D27" s="29">
        <v>43104.039999999928</v>
      </c>
      <c r="E27" s="28"/>
      <c r="F27" s="28">
        <f>6531.95+863.59+360.09</f>
        <v>7755.63</v>
      </c>
      <c r="G27" s="32"/>
      <c r="H27" s="32">
        <f>+D27+E27-F27</f>
        <v>35348.409999999931</v>
      </c>
      <c r="I27" s="45"/>
      <c r="K27" s="46">
        <f>9357.67+106975.62-3839.46</f>
        <v>112493.82999999999</v>
      </c>
    </row>
    <row r="28" spans="3:11" ht="13.5" customHeight="1" thickBot="1" x14ac:dyDescent="0.25">
      <c r="C28" s="25" t="s">
        <v>57</v>
      </c>
      <c r="D28" s="29">
        <v>19159.179999999982</v>
      </c>
      <c r="E28" s="28"/>
      <c r="F28" s="28">
        <v>3490.09</v>
      </c>
      <c r="G28" s="32"/>
      <c r="H28" s="32">
        <f>+D28+E28-F28</f>
        <v>15669.089999999982</v>
      </c>
      <c r="I28" s="45"/>
      <c r="K28" s="11">
        <f>44214.62-10341.06+695.67</f>
        <v>34569.230000000003</v>
      </c>
    </row>
    <row r="29" spans="3:11" ht="13.5" customHeight="1" thickBot="1" x14ac:dyDescent="0.25">
      <c r="C29" s="25" t="s">
        <v>56</v>
      </c>
      <c r="D29" s="29">
        <v>14532.830000000014</v>
      </c>
      <c r="E29" s="28"/>
      <c r="F29" s="28">
        <f>2360.39+15.11</f>
        <v>2375.5</v>
      </c>
      <c r="G29" s="32"/>
      <c r="H29" s="32">
        <f>+D29+E29-F29</f>
        <v>12157.330000000014</v>
      </c>
      <c r="I29" s="45"/>
      <c r="K29" s="11">
        <f>14950.28-530.09+1077.1+15671.61-3606.91+246.18</f>
        <v>27808.170000000002</v>
      </c>
    </row>
    <row r="30" spans="3:11" ht="13.5" customHeight="1" thickBot="1" x14ac:dyDescent="0.25">
      <c r="C30" s="25" t="s">
        <v>55</v>
      </c>
      <c r="D30" s="29">
        <v>-8542.1599999999926</v>
      </c>
      <c r="E30" s="28">
        <f>11351.86+4732.15+3588.35</f>
        <v>19672.36</v>
      </c>
      <c r="F30" s="28">
        <f>4922.04+3.22+1.6+8083.24+3748-0.18+31.26</f>
        <v>16789.179999999997</v>
      </c>
      <c r="G30" s="32">
        <f>+E30</f>
        <v>19672.36</v>
      </c>
      <c r="H30" s="32">
        <f>+D30+E30-F30</f>
        <v>-5658.9799999999886</v>
      </c>
      <c r="I30" s="44"/>
      <c r="K30" s="11">
        <f>215.1-5.39+148.73-77.3+37.26-242.89</f>
        <v>75.509999999999991</v>
      </c>
    </row>
    <row r="31" spans="3:11" ht="13.5" customHeight="1" thickBot="1" x14ac:dyDescent="0.25">
      <c r="C31" s="25" t="s">
        <v>30</v>
      </c>
      <c r="D31" s="24">
        <f>SUM(D26:D30)</f>
        <v>92224.659999999727</v>
      </c>
      <c r="E31" s="24">
        <f>SUM(E26:E30)</f>
        <v>19672.36</v>
      </c>
      <c r="F31" s="24">
        <f>SUM(F26:F30)</f>
        <v>34783.839999999997</v>
      </c>
      <c r="G31" s="24">
        <f>SUM(G26:G30)</f>
        <v>19672.36</v>
      </c>
      <c r="H31" s="24">
        <f>SUM(H26:H30)</f>
        <v>77113.179999999731</v>
      </c>
      <c r="I31" s="43"/>
    </row>
    <row r="32" spans="3:11" ht="13.5" customHeight="1" thickBot="1" x14ac:dyDescent="0.25">
      <c r="C32" s="42" t="s">
        <v>54</v>
      </c>
      <c r="D32" s="42"/>
      <c r="E32" s="42"/>
      <c r="F32" s="42"/>
      <c r="G32" s="42"/>
      <c r="H32" s="42"/>
      <c r="I32" s="42"/>
    </row>
    <row r="33" spans="3:11" ht="47.25" customHeight="1" thickBot="1" x14ac:dyDescent="0.25">
      <c r="C33" s="31" t="s">
        <v>53</v>
      </c>
      <c r="D33" s="41" t="s">
        <v>52</v>
      </c>
      <c r="E33" s="40" t="s">
        <v>51</v>
      </c>
      <c r="F33" s="40" t="s">
        <v>50</v>
      </c>
      <c r="G33" s="40" t="s">
        <v>49</v>
      </c>
      <c r="H33" s="40" t="s">
        <v>48</v>
      </c>
      <c r="I33" s="39" t="s">
        <v>47</v>
      </c>
    </row>
    <row r="34" spans="3:11" ht="28.5" customHeight="1" thickBot="1" x14ac:dyDescent="0.25">
      <c r="C34" s="38" t="s">
        <v>46</v>
      </c>
      <c r="D34" s="37">
        <v>215225.24999999953</v>
      </c>
      <c r="E34" s="27">
        <v>1364540.61</v>
      </c>
      <c r="F34" s="27">
        <v>1387219.44</v>
      </c>
      <c r="G34" s="27">
        <f>+E34</f>
        <v>1364540.61</v>
      </c>
      <c r="H34" s="27">
        <f>+D34+E34-F34</f>
        <v>192546.41999999969</v>
      </c>
      <c r="I34" s="36" t="s">
        <v>45</v>
      </c>
      <c r="J34" s="34">
        <f>100781.21-2647.3+14.58-196.8+41.95-190.81+9.67-197.88+63.45-186.1-D34</f>
        <v>-117733.27999999955</v>
      </c>
      <c r="K34" s="34">
        <f>95703.92+281.8+959.04+355.63+1909.88+2.51-0.21+16.46-1.41-H34</f>
        <v>-93318.799999999697</v>
      </c>
    </row>
    <row r="35" spans="3:11" ht="14.25" customHeight="1" thickBot="1" x14ac:dyDescent="0.25">
      <c r="C35" s="25" t="s">
        <v>44</v>
      </c>
      <c r="D35" s="29">
        <v>44849.780000000028</v>
      </c>
      <c r="E35" s="32">
        <v>287784.96999999997</v>
      </c>
      <c r="F35" s="32">
        <v>292308.93</v>
      </c>
      <c r="G35" s="27">
        <v>59908.3</v>
      </c>
      <c r="H35" s="27">
        <f>+D35+E35-F35</f>
        <v>40325.820000000007</v>
      </c>
      <c r="I35" s="35"/>
      <c r="J35" s="34"/>
    </row>
    <row r="36" spans="3:11" ht="13.5" hidden="1" customHeight="1" thickBot="1" x14ac:dyDescent="0.25">
      <c r="C36" s="31" t="s">
        <v>43</v>
      </c>
      <c r="D36" s="33">
        <v>0</v>
      </c>
      <c r="E36" s="32"/>
      <c r="F36" s="32"/>
      <c r="G36" s="27"/>
      <c r="H36" s="27">
        <f>+D36+E36-F36</f>
        <v>0</v>
      </c>
      <c r="I36" s="30"/>
    </row>
    <row r="37" spans="3:11" ht="12.75" customHeight="1" thickBot="1" x14ac:dyDescent="0.25">
      <c r="C37" s="25" t="s">
        <v>42</v>
      </c>
      <c r="D37" s="29">
        <v>24766.209999999992</v>
      </c>
      <c r="E37" s="32">
        <v>150034.91</v>
      </c>
      <c r="F37" s="32">
        <v>152493.99</v>
      </c>
      <c r="G37" s="27">
        <v>110079.54</v>
      </c>
      <c r="H37" s="27">
        <f>+D37+E37-F37</f>
        <v>22307.130000000005</v>
      </c>
      <c r="I37" s="30" t="s">
        <v>41</v>
      </c>
    </row>
    <row r="38" spans="3:11" ht="33" customHeight="1" thickBot="1" x14ac:dyDescent="0.25">
      <c r="C38" s="25" t="s">
        <v>40</v>
      </c>
      <c r="D38" s="29">
        <v>8631.5199999999968</v>
      </c>
      <c r="E38" s="32"/>
      <c r="F38" s="32">
        <v>2779.76</v>
      </c>
      <c r="G38" s="27"/>
      <c r="H38" s="27">
        <f>+D38+E38-F38</f>
        <v>5851.7599999999966</v>
      </c>
      <c r="I38" s="26" t="s">
        <v>39</v>
      </c>
      <c r="J38" s="11">
        <f>18562.56-605.14+2842.74</f>
        <v>20800.160000000003</v>
      </c>
      <c r="K38" s="11">
        <f>183.29+3961.09+16645.55</f>
        <v>20789.93</v>
      </c>
    </row>
    <row r="39" spans="3:11" ht="30" customHeight="1" thickBot="1" x14ac:dyDescent="0.25">
      <c r="C39" s="25" t="s">
        <v>38</v>
      </c>
      <c r="D39" s="29">
        <v>2238.16</v>
      </c>
      <c r="E39" s="28">
        <v>14227.57</v>
      </c>
      <c r="F39" s="28">
        <v>14457.08</v>
      </c>
      <c r="G39" s="27">
        <v>7929</v>
      </c>
      <c r="H39" s="27">
        <f>+D39+E39-F39</f>
        <v>2008.6499999999996</v>
      </c>
      <c r="I39" s="26" t="s">
        <v>37</v>
      </c>
    </row>
    <row r="40" spans="3:11" ht="13.5" customHeight="1" thickBot="1" x14ac:dyDescent="0.25">
      <c r="C40" s="31" t="s">
        <v>36</v>
      </c>
      <c r="D40" s="29">
        <v>5660.0800000000008</v>
      </c>
      <c r="E40" s="28"/>
      <c r="F40" s="28">
        <v>1184.28</v>
      </c>
      <c r="G40" s="27"/>
      <c r="H40" s="27">
        <f>+D40+E40-F40</f>
        <v>4475.8000000000011</v>
      </c>
      <c r="I40" s="30"/>
    </row>
    <row r="41" spans="3:11" ht="13.5" customHeight="1" thickBot="1" x14ac:dyDescent="0.25">
      <c r="C41" s="31" t="s">
        <v>35</v>
      </c>
      <c r="D41" s="29">
        <v>26145.610000000015</v>
      </c>
      <c r="E41" s="28"/>
      <c r="F41" s="28">
        <f>3004.87+724.9</f>
        <v>3729.77</v>
      </c>
      <c r="G41" s="27"/>
      <c r="H41" s="27">
        <f>+D41+E41-F41</f>
        <v>22415.840000000015</v>
      </c>
      <c r="I41" s="30"/>
      <c r="J41" s="11">
        <f>1345.74+3088.25</f>
        <v>4433.99</v>
      </c>
      <c r="K41" s="11">
        <f>24203.95+12160.28</f>
        <v>36364.230000000003</v>
      </c>
    </row>
    <row r="42" spans="3:11" ht="13.5" customHeight="1" thickBot="1" x14ac:dyDescent="0.25">
      <c r="C42" s="31" t="s">
        <v>34</v>
      </c>
      <c r="D42" s="29">
        <v>6571.9700000000157</v>
      </c>
      <c r="E42" s="28">
        <f>37805.71+10683.57</f>
        <v>48489.279999999999</v>
      </c>
      <c r="F42" s="28">
        <f>0.72+36229.53+0.11+10398.81</f>
        <v>46629.17</v>
      </c>
      <c r="G42" s="27">
        <f>+F42</f>
        <v>46629.17</v>
      </c>
      <c r="H42" s="27">
        <f>+D42+E42-F42</f>
        <v>8432.0800000000163</v>
      </c>
      <c r="I42" s="30" t="s">
        <v>33</v>
      </c>
    </row>
    <row r="43" spans="3:11" ht="13.5" customHeight="1" thickBot="1" x14ac:dyDescent="0.25">
      <c r="C43" s="25" t="s">
        <v>32</v>
      </c>
      <c r="D43" s="29">
        <v>6923.6100000000079</v>
      </c>
      <c r="E43" s="28">
        <v>43975.6</v>
      </c>
      <c r="F43" s="28">
        <v>44686.23</v>
      </c>
      <c r="G43" s="27">
        <v>40743.120000000003</v>
      </c>
      <c r="H43" s="27">
        <f>+D43+E43-F43</f>
        <v>6212.9800000000032</v>
      </c>
      <c r="I43" s="26" t="s">
        <v>31</v>
      </c>
    </row>
    <row r="44" spans="3:11" ht="13.5" customHeight="1" thickBot="1" x14ac:dyDescent="0.25">
      <c r="C44" s="25" t="s">
        <v>30</v>
      </c>
      <c r="D44" s="24">
        <f>SUM(D34:D43)</f>
        <v>341012.18999999954</v>
      </c>
      <c r="E44" s="24">
        <f>SUM(E34:E43)</f>
        <v>1909052.9400000002</v>
      </c>
      <c r="F44" s="24">
        <f>SUM(F34:F43)</f>
        <v>1945488.65</v>
      </c>
      <c r="G44" s="24">
        <f>SUM(G34:G43)</f>
        <v>1629829.7400000002</v>
      </c>
      <c r="H44" s="24">
        <f>SUM(H34:H43)</f>
        <v>304576.47999999975</v>
      </c>
      <c r="I44" s="23"/>
    </row>
    <row r="45" spans="3:11" ht="13.5" customHeight="1" thickBot="1" x14ac:dyDescent="0.25">
      <c r="C45" s="22" t="s">
        <v>29</v>
      </c>
      <c r="D45" s="22"/>
      <c r="E45" s="22"/>
      <c r="F45" s="22"/>
      <c r="G45" s="22"/>
      <c r="H45" s="22"/>
      <c r="I45" s="22"/>
    </row>
    <row r="46" spans="3:11" ht="42.75" customHeight="1" thickBot="1" x14ac:dyDescent="0.25">
      <c r="C46" s="21" t="s">
        <v>28</v>
      </c>
      <c r="D46" s="20" t="s">
        <v>27</v>
      </c>
      <c r="E46" s="20"/>
      <c r="F46" s="20"/>
      <c r="G46" s="20"/>
      <c r="H46" s="20"/>
      <c r="I46" s="19" t="s">
        <v>26</v>
      </c>
    </row>
    <row r="47" spans="3:11" ht="26.25" customHeight="1" x14ac:dyDescent="0.3">
      <c r="C47" s="18" t="s">
        <v>25</v>
      </c>
      <c r="D47" s="18"/>
      <c r="E47" s="18"/>
      <c r="F47" s="18"/>
      <c r="G47" s="18"/>
      <c r="H47" s="17">
        <f>+H31+H44</f>
        <v>381689.65999999945</v>
      </c>
    </row>
    <row r="48" spans="3:11" ht="15" hidden="1" x14ac:dyDescent="0.25">
      <c r="C48" s="16" t="s">
        <v>24</v>
      </c>
      <c r="D48" s="16"/>
    </row>
    <row r="49" spans="3:8" ht="12.75" hidden="1" customHeight="1" x14ac:dyDescent="0.2">
      <c r="C49" s="15" t="s">
        <v>23</v>
      </c>
    </row>
    <row r="50" spans="3:8" x14ac:dyDescent="0.2">
      <c r="E50" s="13"/>
      <c r="F50" s="13"/>
    </row>
    <row r="51" spans="3:8" hidden="1" x14ac:dyDescent="0.2">
      <c r="D51" s="14">
        <f>+D34+D35+D39</f>
        <v>262313.18999999954</v>
      </c>
      <c r="E51" s="14">
        <f>+E34+E35+E39</f>
        <v>1666553.1500000001</v>
      </c>
      <c r="F51" s="14">
        <f>+F34+F35+F39</f>
        <v>1693985.45</v>
      </c>
      <c r="G51" s="14">
        <f>+G34+G35+G39</f>
        <v>1432377.9100000001</v>
      </c>
      <c r="H51" s="14">
        <f>+H34+H35+H39</f>
        <v>234880.88999999969</v>
      </c>
    </row>
    <row r="52" spans="3:8" hidden="1" x14ac:dyDescent="0.2">
      <c r="D52" s="13"/>
      <c r="H52" s="12">
        <f>40369.75+183166.15+6031.75+21078.23+1920.78+41753.43+22603.34+36720.94+20672.72+12.37+7343.77+1.89+1785.76</f>
        <v>383460.88000000012</v>
      </c>
    </row>
    <row r="53" spans="3:8" x14ac:dyDescent="0.2">
      <c r="C53" s="12" t="s">
        <v>22</v>
      </c>
      <c r="E53" s="13">
        <f>+E44+E31+31200</f>
        <v>1959925.3000000003</v>
      </c>
      <c r="F53" s="13"/>
      <c r="G53" s="13">
        <f>+G44+G31</f>
        <v>1649502.1000000003</v>
      </c>
      <c r="H53" s="13"/>
    </row>
  </sheetData>
  <mergeCells count="10">
    <mergeCell ref="D46:H46"/>
    <mergeCell ref="I26:I30"/>
    <mergeCell ref="C25:I25"/>
    <mergeCell ref="C32:I32"/>
    <mergeCell ref="C20:I20"/>
    <mergeCell ref="C21:I21"/>
    <mergeCell ref="C22:I22"/>
    <mergeCell ref="C23:I23"/>
    <mergeCell ref="I34:I35"/>
    <mergeCell ref="C45:I45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1F9B1-853C-4785-A5F4-8CB49FE2C093}">
  <dimension ref="A13:I27"/>
  <sheetViews>
    <sheetView topLeftCell="A10" zoomScaleNormal="100" zoomScaleSheetLayoutView="120" workbookViewId="0">
      <selection activeCell="I20" sqref="I20"/>
    </sheetView>
  </sheetViews>
  <sheetFormatPr defaultRowHeight="15" x14ac:dyDescent="0.25"/>
  <cols>
    <col min="1" max="1" width="4.5703125" customWidth="1"/>
    <col min="2" max="2" width="12.42578125" customWidth="1"/>
    <col min="3" max="3" width="13.28515625" hidden="1" customWidth="1"/>
    <col min="4" max="4" width="12.140625" customWidth="1"/>
    <col min="5" max="5" width="13.5703125" customWidth="1"/>
    <col min="6" max="6" width="13.28515625" customWidth="1"/>
    <col min="7" max="7" width="14.28515625" customWidth="1"/>
    <col min="8" max="8" width="15.140625" customWidth="1"/>
    <col min="9" max="9" width="13.85546875" customWidth="1"/>
  </cols>
  <sheetData>
    <row r="13" spans="1:9" x14ac:dyDescent="0.25">
      <c r="A13" s="10" t="s">
        <v>21</v>
      </c>
      <c r="B13" s="10"/>
      <c r="C13" s="10"/>
      <c r="D13" s="10"/>
      <c r="E13" s="10"/>
      <c r="F13" s="10"/>
      <c r="G13" s="10"/>
      <c r="H13" s="10"/>
      <c r="I13" s="10"/>
    </row>
    <row r="14" spans="1:9" x14ac:dyDescent="0.25">
      <c r="A14" s="10" t="s">
        <v>20</v>
      </c>
      <c r="B14" s="10"/>
      <c r="C14" s="10"/>
      <c r="D14" s="10"/>
      <c r="E14" s="10"/>
      <c r="F14" s="10"/>
      <c r="G14" s="10"/>
      <c r="H14" s="10"/>
      <c r="I14" s="10"/>
    </row>
    <row r="15" spans="1:9" x14ac:dyDescent="0.25">
      <c r="A15" s="10" t="s">
        <v>19</v>
      </c>
      <c r="B15" s="10"/>
      <c r="C15" s="10"/>
      <c r="D15" s="10"/>
      <c r="E15" s="10"/>
      <c r="F15" s="10"/>
      <c r="G15" s="10"/>
      <c r="H15" s="10"/>
      <c r="I15" s="10"/>
    </row>
    <row r="16" spans="1:9" ht="60" x14ac:dyDescent="0.25">
      <c r="A16" s="9" t="s">
        <v>18</v>
      </c>
      <c r="B16" s="9" t="s">
        <v>17</v>
      </c>
      <c r="C16" s="9" t="s">
        <v>16</v>
      </c>
      <c r="D16" s="9" t="s">
        <v>15</v>
      </c>
      <c r="E16" s="9" t="s">
        <v>14</v>
      </c>
      <c r="F16" s="9" t="s">
        <v>13</v>
      </c>
      <c r="G16" s="9" t="s">
        <v>12</v>
      </c>
      <c r="H16" s="9" t="s">
        <v>11</v>
      </c>
      <c r="I16" s="9" t="s">
        <v>10</v>
      </c>
    </row>
    <row r="17" spans="1:9" x14ac:dyDescent="0.25">
      <c r="A17" s="8" t="s">
        <v>9</v>
      </c>
      <c r="B17" s="6">
        <v>-390.55</v>
      </c>
      <c r="C17" s="7"/>
      <c r="D17" s="7">
        <v>287.77999999999997</v>
      </c>
      <c r="E17" s="6">
        <v>292.31</v>
      </c>
      <c r="F17" s="6">
        <v>31.2</v>
      </c>
      <c r="G17" s="5">
        <v>59.908299999999997</v>
      </c>
      <c r="H17" s="4">
        <v>40.32582</v>
      </c>
      <c r="I17" s="4">
        <f>B17+D17+F17-G17</f>
        <v>-131.47830000000005</v>
      </c>
    </row>
    <row r="19" spans="1:9" x14ac:dyDescent="0.25">
      <c r="A19" t="s">
        <v>8</v>
      </c>
    </row>
    <row r="20" spans="1:9" x14ac:dyDescent="0.25">
      <c r="A20" s="3" t="s">
        <v>7</v>
      </c>
    </row>
    <row r="21" spans="1:9" x14ac:dyDescent="0.25">
      <c r="A21" s="2" t="s">
        <v>6</v>
      </c>
    </row>
    <row r="22" spans="1:9" x14ac:dyDescent="0.25">
      <c r="A22" s="1" t="s">
        <v>5</v>
      </c>
    </row>
    <row r="23" spans="1:9" x14ac:dyDescent="0.25">
      <c r="A23" t="s">
        <v>4</v>
      </c>
    </row>
    <row r="24" spans="1:9" x14ac:dyDescent="0.25">
      <c r="A24" t="s">
        <v>3</v>
      </c>
    </row>
    <row r="25" spans="1:9" x14ac:dyDescent="0.25">
      <c r="A25" t="s">
        <v>2</v>
      </c>
    </row>
    <row r="26" spans="1:9" x14ac:dyDescent="0.25">
      <c r="A26" t="s">
        <v>1</v>
      </c>
    </row>
    <row r="27" spans="1:9" x14ac:dyDescent="0.25">
      <c r="A27" t="s">
        <v>0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Центральная8 2</vt:lpstr>
      <vt:lpstr>Центральная 8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2022-03-02T11:29:43Z</dcterms:created>
  <dcterms:modified xsi:type="dcterms:W3CDTF">2022-03-19T18:34:34Z</dcterms:modified>
</cp:coreProperties>
</file>