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B323F3E5-6C81-43B3-90D3-39DAA6F635C1}" xr6:coauthVersionLast="47" xr6:coauthVersionMax="47" xr10:uidLastSave="{00000000-0000-0000-0000-000000000000}"/>
  <bookViews>
    <workbookView xWindow="-120" yWindow="-120" windowWidth="20730" windowHeight="11310" xr2:uid="{D1D6C59D-2846-473D-AAC9-5AC2D801D459}"/>
  </bookViews>
  <sheets>
    <sheet name="ветеранов4" sheetId="2" r:id="rId1"/>
    <sheet name="Ветеранов 4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  <c r="H26" i="2"/>
  <c r="K26" i="2"/>
  <c r="D27" i="2"/>
  <c r="D31" i="2" s="1"/>
  <c r="F27" i="2"/>
  <c r="J27" i="2"/>
  <c r="K27" i="2"/>
  <c r="D28" i="2"/>
  <c r="H28" i="2"/>
  <c r="K28" i="2"/>
  <c r="D29" i="2"/>
  <c r="H29" i="2" s="1"/>
  <c r="K29" i="2"/>
  <c r="D30" i="2"/>
  <c r="E30" i="2"/>
  <c r="G30" i="2" s="1"/>
  <c r="G31" i="2" s="1"/>
  <c r="F30" i="2"/>
  <c r="K30" i="2"/>
  <c r="F31" i="2"/>
  <c r="D34" i="2"/>
  <c r="F34" i="2"/>
  <c r="H34" i="2" s="1"/>
  <c r="G34" i="2"/>
  <c r="G50" i="2" s="1"/>
  <c r="J34" i="2"/>
  <c r="D35" i="2"/>
  <c r="H35" i="2" s="1"/>
  <c r="D36" i="2"/>
  <c r="H36" i="2"/>
  <c r="H37" i="2"/>
  <c r="D38" i="2"/>
  <c r="H38" i="2" s="1"/>
  <c r="J38" i="2"/>
  <c r="K38" i="2"/>
  <c r="H39" i="2"/>
  <c r="D40" i="2"/>
  <c r="H40" i="2"/>
  <c r="D41" i="2"/>
  <c r="E41" i="2"/>
  <c r="F41" i="2"/>
  <c r="G41" i="2"/>
  <c r="H41" i="2"/>
  <c r="J41" i="2"/>
  <c r="K41" i="2"/>
  <c r="E42" i="2"/>
  <c r="G42" i="2" s="1"/>
  <c r="G44" i="2" s="1"/>
  <c r="G52" i="2" s="1"/>
  <c r="F42" i="2"/>
  <c r="F44" i="2" s="1"/>
  <c r="D43" i="2"/>
  <c r="H43" i="2"/>
  <c r="E50" i="2"/>
  <c r="H51" i="2"/>
  <c r="D53" i="2"/>
  <c r="I17" i="1"/>
  <c r="K34" i="2" l="1"/>
  <c r="H50" i="2"/>
  <c r="D50" i="2"/>
  <c r="H30" i="2"/>
  <c r="E44" i="2"/>
  <c r="E52" i="2" s="1"/>
  <c r="H42" i="2"/>
  <c r="H44" i="2" s="1"/>
  <c r="E31" i="2"/>
  <c r="H27" i="2"/>
  <c r="H31" i="2" s="1"/>
  <c r="F50" i="2"/>
  <c r="D44" i="2"/>
  <c r="D55" i="2" s="1"/>
  <c r="H47" i="2" l="1"/>
</calcChain>
</file>

<file path=xl/sharedStrings.xml><?xml version="1.0" encoding="utf-8"?>
<sst xmlns="http://schemas.openxmlformats.org/spreadsheetml/2006/main" count="75" uniqueCount="68">
  <si>
    <t>Косметический ремонт - 612.70 т.р.</t>
  </si>
  <si>
    <t>Замена ливненевых канализаций - 254.03 т.р.</t>
  </si>
  <si>
    <t>Аварийное обслуживание - 5.04 т.р.</t>
  </si>
  <si>
    <t>Производство работ по неисправности в системе освещения общедомовых помещений - 1.46 т.р.</t>
  </si>
  <si>
    <t>Расходный материал - 0.59 т.р.</t>
  </si>
  <si>
    <t>замена замков в помещениях общего пользования - 1.43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</si>
  <si>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</si>
  <si>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- 0.07 т.р.</t>
  </si>
  <si>
    <t>Ремонт систем ГВС, ХВс, ЦО - 1.18 т.р.</t>
  </si>
  <si>
    <t>Восстановление водоотводящих устройств (работы на чердаке, в подвале) - 5.42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</si>
  <si>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881.92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</si>
  <si>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</si>
  <si>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</si>
  <si>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</si>
  <si>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</si>
  <si>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</si>
  <si>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</si>
  <si>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</si>
  <si>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</si>
  <si>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</si>
  <si>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</si>
  <si>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4 по ул. Ветеранов с 01.01.2021г. по 31.12.2021г.</t>
  </si>
  <si>
    <t>по выполнению плана текущего ремонта жилого дома</t>
  </si>
  <si>
    <t>ОТЧЕТ</t>
  </si>
  <si>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</si>
  <si>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</si>
  <si>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</si>
  <si>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ООО "СкайНэт", ПАО "Ростелеком"</t>
  </si>
  <si>
    <t xml:space="preserve">Поступило за размещение интернет оборудования 31200,00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</si>
  <si>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</si>
  <si>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</si>
  <si>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</si>
  <si>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</si>
  <si>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</si>
  <si>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</si>
  <si>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 xml:space="preserve">электр под 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</si>
  <si>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</si>
  <si>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</si>
  <si>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</si>
  <si>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</si>
  <si>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</si>
  <si>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</si>
  <si>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</si>
  <si>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</si>
  <si>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</si>
  <si>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</si>
  <si>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Н/2011-112 от 01.12.2011г.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</si>
  <si>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</si>
  <si>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</si>
  <si>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</si>
  <si>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</si>
  <si>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</si>
  <si>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</si>
  <si>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</si>
  <si>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</si>
  <si>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</si>
  <si>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</si>
  <si>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</si>
  <si>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</si>
  <si>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</si>
  <si>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</si>
  <si>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</si>
  <si>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</si>
  <si>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</si>
  <si>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№4  по ул. Ветеранов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</si>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</sst>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2" fontId="4" fillId="0" borderId="0" xfId="1" applyNumberFormat="1"/>
    <xf numFmtId="0" fontId="10" fillId="0" borderId="4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1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horizontal="center" vertical="top" wrapText="1"/>
    </xf>
    <xf numFmtId="0" fontId="10" fillId="4" borderId="5" xfId="1" applyFont="1" applyFill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4" fontId="13" fillId="0" borderId="4" xfId="1" applyNumberFormat="1" applyFont="1" applyBorder="1" applyAlignment="1">
      <alignment horizontal="right" vertical="top" wrapText="1"/>
    </xf>
    <xf numFmtId="4" fontId="4" fillId="0" borderId="0" xfId="1" applyNumberFormat="1"/>
    <xf numFmtId="0" fontId="14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2" fillId="4" borderId="8" xfId="1" applyFont="1" applyFill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6" fillId="0" borderId="8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4" fontId="11" fillId="2" borderId="4" xfId="1" applyNumberFormat="1" applyFont="1" applyFill="1" applyBorder="1" applyAlignment="1">
      <alignment vertical="top" wrapText="1"/>
    </xf>
    <xf numFmtId="0" fontId="6" fillId="0" borderId="7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/>
    <xf numFmtId="0" fontId="10" fillId="0" borderId="0" xfId="1" applyFont="1" applyAlignment="1">
      <alignment horizontal="center"/>
    </xf>
    <xf numFmtId="0" fontId="19" fillId="0" borderId="6" xfId="1" applyFont="1" applyBorder="1"/>
    <xf numFmtId="0" fontId="19" fillId="0" borderId="9" xfId="1" applyFont="1" applyBorder="1"/>
    <xf numFmtId="0" fontId="10" fillId="0" borderId="9" xfId="1" applyFont="1" applyBorder="1" applyAlignment="1">
      <alignment horizontal="center"/>
    </xf>
    <xf numFmtId="0" fontId="1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2AAF7896-9F6B-4792-B82B-3D477F4EEE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8381-9F47-4DF7-80FA-766ACA2CBFC9}">
  <dimension ref="A1:L55"/>
  <sheetViews>
    <sheetView tabSelected="1" topLeftCell="C32" workbookViewId="0">
      <selection activeCell="I46" sqref="I46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7.140625" style="10" customWidth="1"/>
    <col min="4" max="4" width="13" style="10" customWidth="1"/>
    <col min="5" max="5" width="11.5703125" style="10" customWidth="1"/>
    <col min="6" max="6" width="13" style="10" customWidth="1"/>
    <col min="7" max="7" width="11.85546875" style="10" customWidth="1"/>
    <col min="8" max="8" width="13.85546875" style="10" customWidth="1"/>
    <col min="9" max="9" width="25.5703125" style="10" customWidth="1"/>
    <col min="10" max="10" width="10.140625" style="9" hidden="1" customWidth="1"/>
    <col min="11" max="11" width="9.5703125" style="9" hidden="1" customWidth="1"/>
    <col min="12" max="12" width="9.5703125" style="9" bestFit="1" customWidth="1"/>
    <col min="13" max="16384" width="9.140625" style="9"/>
  </cols>
  <sheetData>
    <row r="1" spans="3:9" ht="12.75" hidden="1" customHeight="1" x14ac:dyDescent="0.2">
      <c r="C1" s="54"/>
      <c r="D1" s="54"/>
      <c r="E1" s="54"/>
      <c r="F1" s="54"/>
      <c r="G1" s="54"/>
      <c r="H1" s="54"/>
      <c r="I1" s="54"/>
    </row>
    <row r="2" spans="3:9" ht="13.5" hidden="1" customHeight="1" thickBot="1" x14ac:dyDescent="0.25">
      <c r="C2" s="54"/>
      <c r="D2" s="54"/>
      <c r="E2" s="54" t="s">
        <v>67</v>
      </c>
      <c r="F2" s="54"/>
      <c r="G2" s="54"/>
      <c r="H2" s="54"/>
      <c r="I2" s="54"/>
    </row>
    <row r="3" spans="3:9" ht="13.5" hidden="1" customHeight="1" thickBot="1" x14ac:dyDescent="0.25">
      <c r="C3" s="59"/>
      <c r="D3" s="58"/>
      <c r="E3" s="57"/>
      <c r="F3" s="57"/>
      <c r="G3" s="57"/>
      <c r="H3" s="57"/>
      <c r="I3" s="56"/>
    </row>
    <row r="4" spans="3:9" ht="12.75" hidden="1" customHeight="1" x14ac:dyDescent="0.2">
      <c r="C4" s="55"/>
      <c r="D4" s="55"/>
      <c r="E4" s="54"/>
      <c r="F4" s="54"/>
      <c r="G4" s="54"/>
      <c r="H4" s="54"/>
      <c r="I4" s="54"/>
    </row>
    <row r="5" spans="3:9" ht="12.75" customHeight="1" x14ac:dyDescent="0.2">
      <c r="C5" s="55"/>
      <c r="D5" s="55"/>
      <c r="E5" s="54"/>
      <c r="F5" s="54"/>
      <c r="G5" s="54"/>
      <c r="H5" s="54"/>
      <c r="I5" s="54"/>
    </row>
    <row r="6" spans="3:9" ht="12.75" customHeight="1" x14ac:dyDescent="0.2">
      <c r="C6" s="55"/>
      <c r="D6" s="55"/>
      <c r="E6" s="54"/>
      <c r="F6" s="54"/>
      <c r="G6" s="54"/>
      <c r="H6" s="54"/>
      <c r="I6" s="54"/>
    </row>
    <row r="7" spans="3:9" ht="12.75" customHeight="1" x14ac:dyDescent="0.2">
      <c r="C7" s="55"/>
      <c r="D7" s="55"/>
      <c r="E7" s="54"/>
      <c r="F7" s="54"/>
      <c r="G7" s="54"/>
      <c r="H7" s="54"/>
      <c r="I7" s="54"/>
    </row>
    <row r="8" spans="3:9" ht="12.75" customHeight="1" x14ac:dyDescent="0.2">
      <c r="C8" s="55"/>
      <c r="D8" s="55"/>
      <c r="E8" s="54"/>
      <c r="F8" s="54"/>
      <c r="G8" s="54"/>
      <c r="H8" s="54"/>
      <c r="I8" s="54"/>
    </row>
    <row r="9" spans="3:9" ht="12.75" customHeight="1" x14ac:dyDescent="0.2">
      <c r="C9" s="55"/>
      <c r="D9" s="55"/>
      <c r="E9" s="54"/>
      <c r="F9" s="54"/>
      <c r="G9" s="54"/>
      <c r="H9" s="54"/>
      <c r="I9" s="54"/>
    </row>
    <row r="10" spans="3:9" ht="12.75" customHeight="1" x14ac:dyDescent="0.2">
      <c r="C10" s="55"/>
      <c r="D10" s="55"/>
      <c r="E10" s="54"/>
      <c r="F10" s="54"/>
      <c r="G10" s="54"/>
      <c r="H10" s="54"/>
      <c r="I10" s="54"/>
    </row>
    <row r="11" spans="3:9" ht="12.75" customHeight="1" x14ac:dyDescent="0.2">
      <c r="C11" s="55"/>
      <c r="D11" s="55"/>
      <c r="E11" s="54"/>
      <c r="F11" s="54"/>
      <c r="G11" s="54"/>
      <c r="H11" s="54"/>
      <c r="I11" s="54"/>
    </row>
    <row r="12" spans="3:9" ht="12.75" customHeight="1" x14ac:dyDescent="0.2">
      <c r="C12" s="55"/>
      <c r="D12" s="55"/>
      <c r="E12" s="54"/>
      <c r="F12" s="54"/>
      <c r="G12" s="54"/>
      <c r="H12" s="54"/>
      <c r="I12" s="54"/>
    </row>
    <row r="13" spans="3:9" ht="12.75" customHeight="1" x14ac:dyDescent="0.2">
      <c r="C13" s="55"/>
      <c r="D13" s="55"/>
      <c r="E13" s="54"/>
      <c r="F13" s="54"/>
      <c r="G13" s="54"/>
      <c r="H13" s="54"/>
      <c r="I13" s="54"/>
    </row>
    <row r="14" spans="3:9" ht="12.75" customHeight="1" x14ac:dyDescent="0.2">
      <c r="C14" s="55"/>
      <c r="D14" s="55"/>
      <c r="E14" s="54"/>
      <c r="F14" s="54"/>
      <c r="G14" s="54"/>
      <c r="H14" s="54"/>
      <c r="I14" s="54"/>
    </row>
    <row r="15" spans="3:9" ht="12.75" customHeight="1" x14ac:dyDescent="0.2">
      <c r="C15" s="55"/>
      <c r="D15" s="55"/>
      <c r="E15" s="54"/>
      <c r="F15" s="54"/>
      <c r="G15" s="54"/>
      <c r="H15" s="54"/>
      <c r="I15" s="54"/>
    </row>
    <row r="16" spans="3:9" ht="12.75" customHeight="1" x14ac:dyDescent="0.2">
      <c r="C16" s="55"/>
      <c r="D16" s="55"/>
      <c r="E16" s="54"/>
      <c r="F16" s="54"/>
      <c r="G16" s="54"/>
      <c r="H16" s="54"/>
      <c r="I16" s="54"/>
    </row>
    <row r="17" spans="3:11" ht="12.75" customHeight="1" x14ac:dyDescent="0.2">
      <c r="C17" s="55"/>
      <c r="D17" s="55"/>
      <c r="E17" s="54"/>
      <c r="F17" s="54"/>
      <c r="G17" s="54"/>
      <c r="H17" s="54"/>
      <c r="I17" s="54"/>
    </row>
    <row r="18" spans="3:11" ht="12.75" customHeight="1" x14ac:dyDescent="0.2">
      <c r="C18" s="55"/>
      <c r="D18" s="55"/>
      <c r="E18" s="54"/>
      <c r="F18" s="54"/>
      <c r="G18" s="54"/>
      <c r="H18" s="54"/>
      <c r="I18" s="54"/>
    </row>
    <row r="19" spans="3:11" ht="12.75" customHeight="1" x14ac:dyDescent="0.2">
      <c r="C19" s="55"/>
      <c r="D19" s="55"/>
      <c r="E19" s="54"/>
      <c r="F19" s="54"/>
      <c r="G19" s="54"/>
      <c r="H19" s="54"/>
      <c r="I19" s="54"/>
    </row>
    <row r="20" spans="3:11" ht="14.25" x14ac:dyDescent="0.2">
      <c r="C20" s="53" t="s">
        <v>66</v>
      </c>
      <c r="D20" s="53"/>
      <c r="E20" s="53"/>
      <c r="F20" s="53"/>
      <c r="G20" s="53"/>
      <c r="H20" s="53"/>
      <c r="I20" s="53"/>
    </row>
    <row r="21" spans="3:11" x14ac:dyDescent="0.2">
      <c r="C21" s="52" t="s">
        <v>65</v>
      </c>
      <c r="D21" s="52"/>
      <c r="E21" s="52"/>
      <c r="F21" s="52"/>
      <c r="G21" s="52"/>
      <c r="H21" s="52"/>
      <c r="I21" s="52"/>
    </row>
    <row r="22" spans="3:11" x14ac:dyDescent="0.2">
      <c r="C22" s="52" t="s">
        <v>64</v>
      </c>
      <c r="D22" s="52"/>
      <c r="E22" s="52"/>
      <c r="F22" s="52"/>
      <c r="G22" s="52"/>
      <c r="H22" s="52"/>
      <c r="I22" s="52"/>
    </row>
    <row r="23" spans="3:11" ht="6" customHeight="1" thickBot="1" x14ac:dyDescent="0.25">
      <c r="C23" s="51"/>
      <c r="D23" s="51"/>
      <c r="E23" s="51"/>
      <c r="F23" s="51"/>
      <c r="G23" s="51"/>
      <c r="H23" s="51"/>
      <c r="I23" s="51"/>
    </row>
    <row r="24" spans="3:11" ht="48.75" customHeight="1" thickBot="1" x14ac:dyDescent="0.25">
      <c r="C24" s="50" t="s">
        <v>54</v>
      </c>
      <c r="D24" s="40" t="s">
        <v>53</v>
      </c>
      <c r="E24" s="39" t="s">
        <v>52</v>
      </c>
      <c r="F24" s="39" t="s">
        <v>51</v>
      </c>
      <c r="G24" s="39" t="s">
        <v>50</v>
      </c>
      <c r="H24" s="39" t="s">
        <v>49</v>
      </c>
      <c r="I24" s="40" t="s">
        <v>63</v>
      </c>
    </row>
    <row r="25" spans="3:11" ht="13.5" customHeight="1" thickBot="1" x14ac:dyDescent="0.25">
      <c r="C25" s="49" t="s">
        <v>62</v>
      </c>
      <c r="D25" s="48"/>
      <c r="E25" s="48"/>
      <c r="F25" s="48"/>
      <c r="G25" s="48"/>
      <c r="H25" s="48"/>
      <c r="I25" s="47"/>
    </row>
    <row r="26" spans="3:11" ht="13.5" customHeight="1" thickBot="1" x14ac:dyDescent="0.25">
      <c r="C26" s="29" t="s">
        <v>61</v>
      </c>
      <c r="D26" s="31">
        <f>85120.44-66743.8-5689.33</f>
        <v>12687.31</v>
      </c>
      <c r="E26" s="31"/>
      <c r="F26" s="31">
        <v>1955.3</v>
      </c>
      <c r="G26" s="31"/>
      <c r="H26" s="31">
        <f>+D26+E26-F26</f>
        <v>10732.01</v>
      </c>
      <c r="I26" s="46" t="s">
        <v>60</v>
      </c>
      <c r="K26" s="20">
        <f>166962.86+1970.54+10484.99+17071.58</f>
        <v>196489.96999999997</v>
      </c>
    </row>
    <row r="27" spans="3:11" ht="13.5" customHeight="1" thickBot="1" x14ac:dyDescent="0.25">
      <c r="C27" s="29" t="s">
        <v>59</v>
      </c>
      <c r="D27" s="45">
        <f>35214.6999999999-29301.32-1048.56-6584.63</f>
        <v>-1719.8100000000968</v>
      </c>
      <c r="E27" s="26">
        <v>-226.02</v>
      </c>
      <c r="F27" s="26">
        <f>357.84+120.74</f>
        <v>478.58</v>
      </c>
      <c r="G27" s="31"/>
      <c r="H27" s="31">
        <f>+D27+E27-F27</f>
        <v>-2424.4100000000967</v>
      </c>
      <c r="I27" s="44"/>
      <c r="J27" s="9">
        <f>786.75+4640.62+47851.04-5476.03+10075.93</f>
        <v>57878.310000000005</v>
      </c>
      <c r="K27" s="20">
        <f>9506.1+73665.52-10023.26+4586.92-157.62+768.74</f>
        <v>78346.400000000023</v>
      </c>
    </row>
    <row r="28" spans="3:11" ht="13.5" customHeight="1" thickBot="1" x14ac:dyDescent="0.25">
      <c r="C28" s="29" t="s">
        <v>58</v>
      </c>
      <c r="D28" s="31">
        <f>19124.5200000001-18932.19</f>
        <v>192.33000000009997</v>
      </c>
      <c r="E28" s="26"/>
      <c r="F28" s="26">
        <v>230.08</v>
      </c>
      <c r="G28" s="31"/>
      <c r="H28" s="31">
        <f>+D28+E28-F28</f>
        <v>-37.749999999900041</v>
      </c>
      <c r="I28" s="44"/>
      <c r="K28" s="9">
        <f>405.63+11131.45+32069.05-3851.75</f>
        <v>39754.379999999997</v>
      </c>
    </row>
    <row r="29" spans="3:11" ht="13.5" customHeight="1" thickBot="1" x14ac:dyDescent="0.25">
      <c r="C29" s="29" t="s">
        <v>57</v>
      </c>
      <c r="D29" s="31">
        <f>12450.85-2826.23-9424.75</f>
        <v>199.8700000000008</v>
      </c>
      <c r="E29" s="26"/>
      <c r="F29" s="26">
        <v>150.76</v>
      </c>
      <c r="G29" s="31"/>
      <c r="H29" s="31">
        <f>+D29+E29-F29</f>
        <v>49.110000000000809</v>
      </c>
      <c r="I29" s="44"/>
      <c r="K29" s="20">
        <f>98.3+10637.03-1468.33+1513.06+11405.08-1348.52+3839.29</f>
        <v>24675.91</v>
      </c>
    </row>
    <row r="30" spans="3:11" ht="13.5" customHeight="1" thickBot="1" x14ac:dyDescent="0.25">
      <c r="C30" s="29" t="s">
        <v>56</v>
      </c>
      <c r="D30" s="31">
        <f>27476.72-70.44-145.39-0.08</f>
        <v>27260.81</v>
      </c>
      <c r="E30" s="26">
        <f>36350.54+22534.6+51922.87+132.77-0.21</f>
        <v>110940.57</v>
      </c>
      <c r="F30" s="26">
        <f>55386.97-640.31+57983.16+27176.78</f>
        <v>139906.6</v>
      </c>
      <c r="G30" s="31">
        <f>+E30</f>
        <v>110940.57</v>
      </c>
      <c r="H30" s="31">
        <f>+D30+E30-F30</f>
        <v>-1705.2200000000012</v>
      </c>
      <c r="I30" s="43"/>
      <c r="K30" s="9">
        <f>14.34+57-10.38+159.19+1533.94+1.33+1217</f>
        <v>2972.42</v>
      </c>
    </row>
    <row r="31" spans="3:11" ht="13.5" customHeight="1" thickBot="1" x14ac:dyDescent="0.25">
      <c r="C31" s="23" t="s">
        <v>31</v>
      </c>
      <c r="D31" s="22">
        <f>SUM(D26:D30)</f>
        <v>38620.51</v>
      </c>
      <c r="E31" s="22">
        <f>SUM(E26:E30)</f>
        <v>110714.55</v>
      </c>
      <c r="F31" s="22">
        <f>SUM(F26:F30)</f>
        <v>142721.32</v>
      </c>
      <c r="G31" s="22">
        <f>SUM(G26:G30)</f>
        <v>110940.57</v>
      </c>
      <c r="H31" s="22">
        <f>SUM(H26:H30)</f>
        <v>6613.7400000000034</v>
      </c>
      <c r="I31" s="42"/>
    </row>
    <row r="32" spans="3:11" ht="13.5" customHeight="1" thickBot="1" x14ac:dyDescent="0.25">
      <c r="C32" s="41" t="s">
        <v>55</v>
      </c>
      <c r="D32" s="41"/>
      <c r="E32" s="41"/>
      <c r="F32" s="41"/>
      <c r="G32" s="41"/>
      <c r="H32" s="41"/>
      <c r="I32" s="41"/>
    </row>
    <row r="33" spans="3:12" ht="51.75" customHeight="1" thickBot="1" x14ac:dyDescent="0.25">
      <c r="C33" s="30" t="s">
        <v>54</v>
      </c>
      <c r="D33" s="40" t="s">
        <v>53</v>
      </c>
      <c r="E33" s="39" t="s">
        <v>52</v>
      </c>
      <c r="F33" s="39" t="s">
        <v>51</v>
      </c>
      <c r="G33" s="39" t="s">
        <v>50</v>
      </c>
      <c r="H33" s="39" t="s">
        <v>49</v>
      </c>
      <c r="I33" s="38" t="s">
        <v>48</v>
      </c>
    </row>
    <row r="34" spans="3:12" ht="18.75" customHeight="1" thickBot="1" x14ac:dyDescent="0.25">
      <c r="C34" s="37" t="s">
        <v>47</v>
      </c>
      <c r="D34" s="36">
        <f>158845.99-51421.84-4808.67</f>
        <v>102615.48</v>
      </c>
      <c r="E34" s="25">
        <v>836641.08</v>
      </c>
      <c r="F34" s="25">
        <f>819007.95-11469.57+6660.9</f>
        <v>814199.28</v>
      </c>
      <c r="G34" s="25">
        <f>+E34</f>
        <v>836641.08</v>
      </c>
      <c r="H34" s="25">
        <f>+D34+E34-F34</f>
        <v>125057.27999999991</v>
      </c>
      <c r="I34" s="35" t="s">
        <v>46</v>
      </c>
      <c r="J34" s="33">
        <f>10.05-0.01+43.1-0.04+61083.79-D34</f>
        <v>-41478.589999999997</v>
      </c>
      <c r="K34" s="33">
        <f>345.54+1407.5+80947.62-H34</f>
        <v>-42356.619999999923</v>
      </c>
    </row>
    <row r="35" spans="3:12" ht="19.5" customHeight="1" thickBot="1" x14ac:dyDescent="0.25">
      <c r="C35" s="29" t="s">
        <v>45</v>
      </c>
      <c r="D35" s="27">
        <f>36034.71-10856.04</f>
        <v>25178.67</v>
      </c>
      <c r="E35" s="31">
        <v>185690.52</v>
      </c>
      <c r="F35" s="31">
        <v>181743.71</v>
      </c>
      <c r="G35" s="25">
        <v>881915.66</v>
      </c>
      <c r="H35" s="25">
        <f>+D35+E35-F35</f>
        <v>29125.48000000001</v>
      </c>
      <c r="I35" s="34"/>
      <c r="J35" s="33"/>
    </row>
    <row r="36" spans="3:12" ht="13.5" customHeight="1" thickBot="1" x14ac:dyDescent="0.25">
      <c r="C36" s="30" t="s">
        <v>44</v>
      </c>
      <c r="D36" s="32">
        <f>3797.74-3809.33</f>
        <v>-11.590000000000146</v>
      </c>
      <c r="E36" s="31"/>
      <c r="F36" s="31"/>
      <c r="G36" s="25"/>
      <c r="H36" s="25">
        <f>+D36+E36-F36</f>
        <v>-11.590000000000146</v>
      </c>
      <c r="I36" s="28"/>
    </row>
    <row r="37" spans="3:12" ht="12.75" hidden="1" customHeight="1" thickBot="1" x14ac:dyDescent="0.25">
      <c r="C37" s="23" t="s">
        <v>43</v>
      </c>
      <c r="D37" s="27">
        <v>0</v>
      </c>
      <c r="E37" s="31"/>
      <c r="F37" s="31"/>
      <c r="G37" s="25"/>
      <c r="H37" s="25">
        <f>+D37+E37-F37</f>
        <v>0</v>
      </c>
      <c r="I37" s="28" t="s">
        <v>42</v>
      </c>
    </row>
    <row r="38" spans="3:12" ht="26.25" customHeight="1" thickBot="1" x14ac:dyDescent="0.25">
      <c r="C38" s="29" t="s">
        <v>41</v>
      </c>
      <c r="D38" s="27">
        <f>12593.53-4809.07-4373.04</f>
        <v>3411.420000000001</v>
      </c>
      <c r="E38" s="31"/>
      <c r="F38" s="31">
        <v>357.84</v>
      </c>
      <c r="G38" s="25"/>
      <c r="H38" s="25">
        <f>+D38+E38-F38</f>
        <v>3053.5800000000008</v>
      </c>
      <c r="I38" s="24" t="s">
        <v>40</v>
      </c>
      <c r="J38" s="9">
        <f>9578.33+4154.62</f>
        <v>13732.95</v>
      </c>
      <c r="K38" s="9">
        <f>3685.06+3949.52+10801.44</f>
        <v>18436.02</v>
      </c>
    </row>
    <row r="39" spans="3:12" ht="13.5" customHeight="1" thickBot="1" x14ac:dyDescent="0.25">
      <c r="C39" s="23" t="s">
        <v>39</v>
      </c>
      <c r="D39" s="27">
        <v>2308.9</v>
      </c>
      <c r="E39" s="26">
        <v>11683.44</v>
      </c>
      <c r="F39" s="26">
        <v>11437.12</v>
      </c>
      <c r="G39" s="25">
        <v>8250</v>
      </c>
      <c r="H39" s="25">
        <f>+D39+E39-F39</f>
        <v>2555.2199999999993</v>
      </c>
      <c r="I39" s="24" t="s">
        <v>38</v>
      </c>
    </row>
    <row r="40" spans="3:12" ht="13.5" customHeight="1" thickBot="1" x14ac:dyDescent="0.25">
      <c r="C40" s="30" t="s">
        <v>37</v>
      </c>
      <c r="D40" s="27">
        <f>7896.09-6675.21</f>
        <v>1220.8800000000001</v>
      </c>
      <c r="E40" s="26"/>
      <c r="F40" s="26">
        <v>482.24</v>
      </c>
      <c r="G40" s="25"/>
      <c r="H40" s="25">
        <f>+D40+E40-F40</f>
        <v>738.6400000000001</v>
      </c>
      <c r="I40" s="28"/>
    </row>
    <row r="41" spans="3:12" ht="13.5" customHeight="1" thickBot="1" x14ac:dyDescent="0.25">
      <c r="C41" s="29" t="s">
        <v>36</v>
      </c>
      <c r="D41" s="27">
        <f>13578.16-4833.72-9255.13-225.66</f>
        <v>-736.35000000000048</v>
      </c>
      <c r="E41" s="26">
        <f>1595.82-713.28</f>
        <v>882.54</v>
      </c>
      <c r="F41" s="26">
        <f>442.36+880.84</f>
        <v>1323.2</v>
      </c>
      <c r="G41" s="25">
        <f>+E41</f>
        <v>882.54</v>
      </c>
      <c r="H41" s="25">
        <f>+D41+E41-F41</f>
        <v>-1177.0100000000007</v>
      </c>
      <c r="I41" s="28"/>
      <c r="J41" s="9">
        <f>1223.32+2717.5</f>
        <v>3940.8199999999997</v>
      </c>
      <c r="K41" s="9">
        <f>16995.18+5916.38</f>
        <v>22911.56</v>
      </c>
    </row>
    <row r="42" spans="3:12" ht="13.5" customHeight="1" thickBot="1" x14ac:dyDescent="0.25">
      <c r="C42" s="23" t="s">
        <v>35</v>
      </c>
      <c r="D42" s="27">
        <v>4526.1400000000003</v>
      </c>
      <c r="E42" s="26">
        <f>16956.12+4849.81</f>
        <v>21805.93</v>
      </c>
      <c r="F42" s="26">
        <f>16795.84+4839.34</f>
        <v>21635.18</v>
      </c>
      <c r="G42" s="25">
        <f>+E42</f>
        <v>21805.93</v>
      </c>
      <c r="H42" s="25">
        <f>+D42+E42-F42</f>
        <v>4696.8899999999994</v>
      </c>
      <c r="I42" s="28" t="s">
        <v>34</v>
      </c>
    </row>
    <row r="43" spans="3:12" ht="13.5" customHeight="1" thickBot="1" x14ac:dyDescent="0.25">
      <c r="C43" s="23" t="s">
        <v>33</v>
      </c>
      <c r="D43" s="27">
        <f>8765.09-2322.28</f>
        <v>6442.8099999999995</v>
      </c>
      <c r="E43" s="26">
        <v>44231.88</v>
      </c>
      <c r="F43" s="26">
        <v>43301.440000000002</v>
      </c>
      <c r="G43" s="25">
        <v>55762.32</v>
      </c>
      <c r="H43" s="25">
        <f>+D43+E43-F43</f>
        <v>7373.2499999999927</v>
      </c>
      <c r="I43" s="24" t="s">
        <v>32</v>
      </c>
    </row>
    <row r="44" spans="3:12" ht="13.5" customHeight="1" thickBot="1" x14ac:dyDescent="0.25">
      <c r="C44" s="23" t="s">
        <v>31</v>
      </c>
      <c r="D44" s="22">
        <f>SUM(D34:D43)</f>
        <v>144956.36000000002</v>
      </c>
      <c r="E44" s="22">
        <f>SUM(E34:E43)</f>
        <v>1100935.3899999999</v>
      </c>
      <c r="F44" s="22">
        <f>SUM(F34:F43)</f>
        <v>1074480.01</v>
      </c>
      <c r="G44" s="22">
        <f>SUM(G34:G43)</f>
        <v>1805257.53</v>
      </c>
      <c r="H44" s="22">
        <f>SUM(H34:H43)</f>
        <v>171411.73999999993</v>
      </c>
      <c r="I44" s="21"/>
      <c r="L44" s="20"/>
    </row>
    <row r="45" spans="3:12" ht="13.5" customHeight="1" thickBot="1" x14ac:dyDescent="0.25">
      <c r="C45" s="19" t="s">
        <v>30</v>
      </c>
      <c r="D45" s="19"/>
      <c r="E45" s="19"/>
      <c r="F45" s="19"/>
      <c r="G45" s="19"/>
      <c r="H45" s="19"/>
      <c r="I45" s="19"/>
    </row>
    <row r="46" spans="3:12" ht="36.75" customHeight="1" thickBot="1" x14ac:dyDescent="0.25">
      <c r="C46" s="18" t="s">
        <v>29</v>
      </c>
      <c r="D46" s="17" t="s">
        <v>28</v>
      </c>
      <c r="E46" s="17"/>
      <c r="F46" s="17"/>
      <c r="G46" s="17"/>
      <c r="H46" s="17"/>
      <c r="I46" s="16" t="s">
        <v>27</v>
      </c>
    </row>
    <row r="47" spans="3:12" ht="19.5" customHeight="1" x14ac:dyDescent="0.3">
      <c r="C47" s="15" t="s">
        <v>26</v>
      </c>
      <c r="D47" s="15"/>
      <c r="E47" s="15"/>
      <c r="F47" s="15"/>
      <c r="G47" s="15"/>
      <c r="H47" s="14">
        <f>+H31+H44</f>
        <v>178025.47999999992</v>
      </c>
    </row>
    <row r="48" spans="3:12" hidden="1" x14ac:dyDescent="0.2">
      <c r="C48" s="10" t="s">
        <v>25</v>
      </c>
    </row>
    <row r="49" spans="3:8" x14ac:dyDescent="0.2">
      <c r="C49" s="9"/>
      <c r="D49" s="9"/>
      <c r="E49" s="9"/>
      <c r="F49" s="9"/>
      <c r="G49" s="9"/>
      <c r="H49" s="9"/>
    </row>
    <row r="50" spans="3:8" ht="15" hidden="1" customHeight="1" x14ac:dyDescent="0.25">
      <c r="C50" s="13"/>
      <c r="D50" s="12">
        <f>+D34+D35+D36+D39</f>
        <v>130091.45999999999</v>
      </c>
      <c r="E50" s="12">
        <f>+E34+E35+E36+E39</f>
        <v>1034015.0399999999</v>
      </c>
      <c r="F50" s="12">
        <f>+F34+F35+F36+F39</f>
        <v>1007380.11</v>
      </c>
      <c r="G50" s="12">
        <f>+G34+G35+G36+G39</f>
        <v>1726806.74</v>
      </c>
      <c r="H50" s="12">
        <f>+H34+H35+H36+H39</f>
        <v>156726.38999999993</v>
      </c>
    </row>
    <row r="51" spans="3:8" hidden="1" x14ac:dyDescent="0.2">
      <c r="D51" s="11"/>
      <c r="H51" s="10">
        <f>29577.66+6880.64+1783.1+27663.31+13713.91+26829.84+3893.66+127841.36+19019.49+2757.82+722.58</f>
        <v>260683.37</v>
      </c>
    </row>
    <row r="52" spans="3:8" x14ac:dyDescent="0.2">
      <c r="C52" s="10" t="s">
        <v>24</v>
      </c>
      <c r="E52" s="11">
        <f>+E44+E31+31200</f>
        <v>1242849.94</v>
      </c>
      <c r="F52" s="11"/>
      <c r="G52" s="11">
        <f>+G44+G31</f>
        <v>1916198.1</v>
      </c>
      <c r="H52" s="11"/>
    </row>
    <row r="53" spans="3:8" hidden="1" x14ac:dyDescent="0.2">
      <c r="D53" s="10">
        <f>145704.94+98451.8</f>
        <v>244156.74</v>
      </c>
    </row>
    <row r="54" spans="3:8" hidden="1" x14ac:dyDescent="0.2">
      <c r="D54" s="10">
        <v>427733.58</v>
      </c>
    </row>
    <row r="55" spans="3:8" hidden="1" x14ac:dyDescent="0.2">
      <c r="D55" s="11">
        <f>+D54-D31-D44</f>
        <v>244156.71</v>
      </c>
    </row>
  </sheetData>
  <mergeCells count="10">
    <mergeCell ref="D46:H46"/>
    <mergeCell ref="I26:I30"/>
    <mergeCell ref="C25:I25"/>
    <mergeCell ref="C32:I32"/>
    <mergeCell ref="C20:I20"/>
    <mergeCell ref="C21:I21"/>
    <mergeCell ref="C22:I22"/>
    <mergeCell ref="C23:I23"/>
    <mergeCell ref="I34:I35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CA13-2D5C-44FD-8C06-7542DEEC68CF}">
  <dimension ref="A13:I29"/>
  <sheetViews>
    <sheetView topLeftCell="A15" zoomScaleNormal="100" zoomScaleSheetLayoutView="120" workbookViewId="0">
      <selection activeCell="I29" sqref="I29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8" t="s">
        <v>23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22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21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7" t="s">
        <v>20</v>
      </c>
      <c r="B16" s="7" t="s">
        <v>19</v>
      </c>
      <c r="C16" s="7" t="s">
        <v>18</v>
      </c>
      <c r="D16" s="7" t="s">
        <v>17</v>
      </c>
      <c r="E16" s="7" t="s">
        <v>16</v>
      </c>
      <c r="F16" s="7" t="s">
        <v>15</v>
      </c>
      <c r="G16" s="7" t="s">
        <v>14</v>
      </c>
      <c r="H16" s="7" t="s">
        <v>13</v>
      </c>
      <c r="I16" s="7" t="s">
        <v>12</v>
      </c>
    </row>
    <row r="17" spans="1:9" x14ac:dyDescent="0.25">
      <c r="A17" s="6" t="s">
        <v>11</v>
      </c>
      <c r="B17" s="5">
        <v>599.04</v>
      </c>
      <c r="C17" s="5"/>
      <c r="D17" s="5">
        <v>185.69</v>
      </c>
      <c r="E17" s="5">
        <v>181.74</v>
      </c>
      <c r="F17" s="5">
        <v>31.2</v>
      </c>
      <c r="G17" s="4">
        <v>881.91566</v>
      </c>
      <c r="H17" s="3">
        <v>29.12548</v>
      </c>
      <c r="I17" s="3">
        <f>B17+D17+F17-G17</f>
        <v>-65.985659999999939</v>
      </c>
    </row>
    <row r="19" spans="1:9" x14ac:dyDescent="0.25">
      <c r="A19" t="s">
        <v>10</v>
      </c>
    </row>
    <row r="20" spans="1:9" x14ac:dyDescent="0.25">
      <c r="A20" s="1" t="s">
        <v>9</v>
      </c>
      <c r="B20" s="1"/>
      <c r="C20" s="1"/>
      <c r="D20" s="1"/>
      <c r="E20" s="2"/>
      <c r="F20" s="1"/>
      <c r="G20" s="1"/>
    </row>
    <row r="21" spans="1:9" x14ac:dyDescent="0.25">
      <c r="A21" s="1" t="s">
        <v>8</v>
      </c>
      <c r="B21" s="1"/>
      <c r="C21" s="1"/>
      <c r="D21" s="1"/>
      <c r="E21" s="1"/>
      <c r="F21" s="1"/>
      <c r="G21" s="1"/>
    </row>
    <row r="22" spans="1:9" x14ac:dyDescent="0.25">
      <c r="A22" s="1" t="s">
        <v>7</v>
      </c>
      <c r="B22" s="1"/>
      <c r="C22" s="1"/>
      <c r="D22" s="1"/>
      <c r="E22" s="1"/>
      <c r="F22" s="1"/>
      <c r="G22" s="1"/>
    </row>
    <row r="23" spans="1:9" x14ac:dyDescent="0.25">
      <c r="A23" s="1" t="s">
        <v>6</v>
      </c>
      <c r="B23" s="1"/>
      <c r="C23" s="1"/>
      <c r="D23" s="1"/>
      <c r="E23" s="1"/>
      <c r="F23" s="1"/>
      <c r="G23" s="1"/>
    </row>
    <row r="24" spans="1:9" x14ac:dyDescent="0.25">
      <c r="A24" s="1" t="s">
        <v>5</v>
      </c>
      <c r="B24" s="1"/>
      <c r="C24" s="1"/>
      <c r="D24" s="1"/>
      <c r="E24" s="1"/>
      <c r="F24" s="1"/>
      <c r="G24" s="1"/>
    </row>
    <row r="25" spans="1:9" x14ac:dyDescent="0.25">
      <c r="A25" s="1" t="s">
        <v>4</v>
      </c>
      <c r="B25" s="1"/>
      <c r="C25" s="1"/>
      <c r="D25" s="1"/>
      <c r="E25" s="1"/>
      <c r="F25" s="1"/>
      <c r="G25" s="1"/>
    </row>
    <row r="26" spans="1:9" x14ac:dyDescent="0.25">
      <c r="A26" s="1" t="s">
        <v>3</v>
      </c>
      <c r="B26" s="1"/>
      <c r="C26" s="1"/>
      <c r="D26" s="1"/>
      <c r="E26" s="1"/>
      <c r="F26" s="1"/>
      <c r="G26" s="1"/>
    </row>
    <row r="27" spans="1:9" x14ac:dyDescent="0.25">
      <c r="A27" s="1" t="s">
        <v>2</v>
      </c>
      <c r="B27" s="1"/>
      <c r="C27" s="1"/>
      <c r="D27" s="1"/>
      <c r="E27" s="1"/>
      <c r="F27" s="1"/>
      <c r="G27" s="1"/>
    </row>
    <row r="28" spans="1:9" x14ac:dyDescent="0.25">
      <c r="A28" s="1" t="s">
        <v>1</v>
      </c>
      <c r="B28" s="1"/>
      <c r="C28" s="1"/>
      <c r="D28" s="1"/>
      <c r="E28" s="1"/>
      <c r="F28" s="1"/>
      <c r="G28" s="1"/>
    </row>
    <row r="29" spans="1:9" x14ac:dyDescent="0.25">
      <c r="A29" s="1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ветеранов4</vt:lpstr>
      <vt:lpstr>Ветеранов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2022-03-02T09:07:27Z</dcterms:created>
  <dcterms:modified xsi:type="dcterms:W3CDTF">2022-03-19T18:03:24Z</dcterms:modified>
</cp:coreProperties>
</file>