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8097503A-D528-48F8-8B82-CBA40F06F740}" xr6:coauthVersionLast="47" xr6:coauthVersionMax="47" xr10:uidLastSave="{00000000-0000-0000-0000-000000000000}"/>
  <bookViews>
    <workbookView xWindow="-120" yWindow="-120" windowWidth="20730" windowHeight="11310" xr2:uid="{702AC33A-F002-46B8-9A3F-5B645CFD28F6}"/>
  </bookViews>
  <sheets>
    <sheet name="Заречная7" sheetId="2" r:id="rId1"/>
    <sheet name="Заречная 7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2" l="1"/>
  <c r="H24" i="2"/>
  <c r="K24" i="2"/>
  <c r="D25" i="2"/>
  <c r="F25" i="2"/>
  <c r="H25" i="2"/>
  <c r="K25" i="2"/>
  <c r="D26" i="2"/>
  <c r="H26" i="2" s="1"/>
  <c r="K26" i="2"/>
  <c r="D27" i="2"/>
  <c r="H27" i="2" s="1"/>
  <c r="F27" i="2"/>
  <c r="K27" i="2"/>
  <c r="D28" i="2"/>
  <c r="E28" i="2"/>
  <c r="F28" i="2"/>
  <c r="G28" i="2"/>
  <c r="G29" i="2" s="1"/>
  <c r="G50" i="2" s="1"/>
  <c r="H28" i="2"/>
  <c r="K28" i="2"/>
  <c r="E29" i="2"/>
  <c r="E50" i="2" s="1"/>
  <c r="F29" i="2"/>
  <c r="D32" i="2"/>
  <c r="J32" i="2" s="1"/>
  <c r="G32" i="2"/>
  <c r="G48" i="2" s="1"/>
  <c r="D33" i="2"/>
  <c r="H33" i="2" s="1"/>
  <c r="J33" i="2"/>
  <c r="D34" i="2"/>
  <c r="H34" i="2" s="1"/>
  <c r="H35" i="2"/>
  <c r="D36" i="2"/>
  <c r="H36" i="2"/>
  <c r="J36" i="2"/>
  <c r="K36" i="2"/>
  <c r="H37" i="2"/>
  <c r="J37" i="2"/>
  <c r="D38" i="2"/>
  <c r="H38" i="2" s="1"/>
  <c r="G38" i="2"/>
  <c r="J38" i="2"/>
  <c r="D39" i="2"/>
  <c r="F39" i="2"/>
  <c r="G39" i="2"/>
  <c r="H39" i="2"/>
  <c r="J39" i="2"/>
  <c r="K39" i="2"/>
  <c r="E40" i="2"/>
  <c r="F40" i="2"/>
  <c r="F42" i="2" s="1"/>
  <c r="G40" i="2"/>
  <c r="H41" i="2"/>
  <c r="J41" i="2"/>
  <c r="E42" i="2"/>
  <c r="G42" i="2"/>
  <c r="E48" i="2"/>
  <c r="F48" i="2"/>
  <c r="H49" i="2"/>
  <c r="D52" i="2"/>
  <c r="I17" i="1"/>
  <c r="H29" i="2" l="1"/>
  <c r="H40" i="2"/>
  <c r="H32" i="2"/>
  <c r="D42" i="2"/>
  <c r="D54" i="2" s="1"/>
  <c r="D48" i="2"/>
  <c r="D29" i="2"/>
  <c r="H48" i="2" l="1"/>
  <c r="H42" i="2"/>
  <c r="K32" i="2"/>
  <c r="H45" i="2"/>
</calcChain>
</file>

<file path=xl/sharedStrings.xml><?xml version="1.0" encoding="utf-8"?>
<sst xmlns="http://schemas.openxmlformats.org/spreadsheetml/2006/main" count="74" uniqueCount="67">
  <si>
    <t>подвальных помещениях, замена канализационных труб - 1.99 т.р.</t>
  </si>
  <si>
    <t>Укрепление водосточных труб,  колен и воронок. Утепление трубопроводов в чердачных и</t>
  </si>
  <si>
    <t>Аварийное обслуживание - 15.75 т.р.</t>
  </si>
  <si>
    <t>Производство работ по неисправности в системе освещения общедомовых помещений - 1.13 т.р.</t>
  </si>
  <si>
    <t>Расходный материал - 0.60 т.р.</t>
  </si>
  <si>
    <t>замена замков в помещениях общего пользования - 0.06 т.р.</t>
  </si>
  <si>
    <t>Замена разбитых стекол окон, дверей, ремонт поручней, стен в подъезде,</t>
  </si>
  <si>
    <t>Ремонт систем ГВС, ХВс, ЦО - 1.78 т.р.</t>
  </si>
  <si>
    <t>Восстановление водоотводящих устройств (работы на чердаке, в подвале) - 0.55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</si>
  <si>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21</t>
    </r>
    <r>
      <rPr>
        <b/>
        <sz val="11"/>
        <color indexed="8"/>
        <rFont val="Calibri"/>
        <family val="2"/>
        <charset val="204"/>
      </rPr>
      <t>,86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</si>
  <si>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</si>
  <si>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</si>
  <si>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</si>
  <si>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</si>
  <si>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</si>
  <si>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</si>
  <si>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</si>
  <si>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</si>
  <si>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</si>
  <si>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</si>
  <si>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7 по ул. Заречная с 01.01.2021г. по 31.12.2021г.</t>
  </si>
  <si>
    <t>по выполнению плана текущего ремонта жилого дома</t>
  </si>
  <si>
    <t>ОТЧЕТ</t>
  </si>
  <si>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</si>
  <si>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</si>
  <si>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</si>
  <si>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</si>
  <si>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</si>
  <si>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</si>
  <si>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</si>
  <si>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</si>
  <si>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</si>
  <si>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</si>
  <si>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</si>
  <si>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</si>
  <si>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</si>
  <si>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</si>
  <si>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</si>
  <si>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</si>
  <si>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</si>
  <si>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</si>
  <si>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</si>
  <si>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</si>
  <si>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</si>
  <si>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</si>
  <si>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Н/2008-9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</si>
  <si>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</si>
  <si>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</si>
  <si>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</si>
  <si>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</si>
  <si>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</si>
  <si>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</si>
  <si>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</si>
  <si>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</si>
  <si>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</si>
  <si>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</si>
  <si>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</si>
  <si>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</si>
  <si>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</si>
  <si>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ООО"СТЭК",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</si>
  <si>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</si>
  <si>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</si>
  <si>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</si>
  <si>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 по ул. Заречная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</si>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</sst>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2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4" fontId="6" fillId="0" borderId="0" xfId="1" applyNumberFormat="1" applyFont="1"/>
    <xf numFmtId="0" fontId="7" fillId="0" borderId="0" xfId="1" applyFont="1"/>
    <xf numFmtId="4" fontId="8" fillId="0" borderId="0" xfId="1" applyNumberFormat="1" applyFont="1"/>
    <xf numFmtId="0" fontId="9" fillId="0" borderId="0" xfId="1" applyFont="1"/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4" fontId="10" fillId="0" borderId="4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4" fontId="11" fillId="0" borderId="6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4" fontId="11" fillId="0" borderId="4" xfId="1" applyNumberFormat="1" applyFont="1" applyBorder="1" applyAlignment="1">
      <alignment vertical="top" wrapText="1"/>
    </xf>
    <xf numFmtId="4" fontId="13" fillId="0" borderId="4" xfId="1" applyNumberFormat="1" applyFont="1" applyBorder="1" applyAlignment="1">
      <alignment horizontal="right" vertical="top" wrapText="1"/>
    </xf>
    <xf numFmtId="4" fontId="4" fillId="0" borderId="0" xfId="1" applyNumberFormat="1"/>
    <xf numFmtId="0" fontId="14" fillId="0" borderId="5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right" vertical="top" wrapText="1"/>
    </xf>
    <xf numFmtId="0" fontId="12" fillId="0" borderId="8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2" fontId="4" fillId="0" borderId="0" xfId="1" applyNumberFormat="1"/>
    <xf numFmtId="0" fontId="5" fillId="0" borderId="7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/>
    <xf numFmtId="0" fontId="10" fillId="0" borderId="0" xfId="1" applyFont="1" applyAlignment="1">
      <alignment horizontal="center"/>
    </xf>
    <xf numFmtId="0" fontId="18" fillId="0" borderId="6" xfId="1" applyFont="1" applyBorder="1"/>
    <xf numFmtId="0" fontId="18" fillId="0" borderId="9" xfId="1" applyFont="1" applyBorder="1"/>
    <xf numFmtId="0" fontId="10" fillId="0" borderId="9" xfId="1" applyFont="1" applyBorder="1" applyAlignment="1">
      <alignment horizontal="center"/>
    </xf>
    <xf numFmtId="0" fontId="10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 xr:uid="{68CEB026-3619-4CA7-9C2F-96F61773AF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1878-36D2-4DB9-8CD8-A713A827D0D1}">
  <dimension ref="A1:N54"/>
  <sheetViews>
    <sheetView tabSelected="1" topLeftCell="C34" zoomScaleNormal="100" workbookViewId="0">
      <selection activeCell="G50" sqref="G50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27.42578125" style="9" customWidth="1"/>
    <col min="4" max="4" width="13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4.42578125" style="9" customWidth="1"/>
    <col min="9" max="9" width="25" style="9" customWidth="1"/>
    <col min="10" max="10" width="0" style="8" hidden="1" customWidth="1"/>
    <col min="11" max="11" width="9.5703125" style="8" hidden="1" customWidth="1"/>
    <col min="12" max="16384" width="9.140625" style="8"/>
  </cols>
  <sheetData>
    <row r="1" spans="3:9" ht="12.75" hidden="1" customHeight="1" x14ac:dyDescent="0.2">
      <c r="C1" s="50"/>
      <c r="D1" s="50"/>
      <c r="E1" s="50"/>
      <c r="F1" s="50"/>
      <c r="G1" s="50"/>
      <c r="H1" s="50"/>
      <c r="I1" s="50"/>
    </row>
    <row r="2" spans="3:9" ht="13.5" hidden="1" customHeight="1" thickBot="1" x14ac:dyDescent="0.25">
      <c r="C2" s="50"/>
      <c r="D2" s="50"/>
      <c r="E2" s="50" t="s">
        <v>66</v>
      </c>
      <c r="F2" s="50"/>
      <c r="G2" s="50"/>
      <c r="H2" s="50"/>
      <c r="I2" s="50"/>
    </row>
    <row r="3" spans="3:9" ht="13.5" hidden="1" customHeight="1" thickBot="1" x14ac:dyDescent="0.25">
      <c r="C3" s="55"/>
      <c r="D3" s="54"/>
      <c r="E3" s="53"/>
      <c r="F3" s="53"/>
      <c r="G3" s="53"/>
      <c r="H3" s="53"/>
      <c r="I3" s="52"/>
    </row>
    <row r="4" spans="3:9" ht="12.75" hidden="1" customHeight="1" x14ac:dyDescent="0.2">
      <c r="C4" s="51"/>
      <c r="D4" s="51"/>
      <c r="E4" s="50"/>
      <c r="F4" s="50"/>
      <c r="G4" s="50"/>
      <c r="H4" s="50"/>
      <c r="I4" s="50"/>
    </row>
    <row r="5" spans="3:9" ht="12.75" customHeight="1" x14ac:dyDescent="0.2">
      <c r="C5" s="51"/>
      <c r="D5" s="51"/>
      <c r="E5" s="50"/>
      <c r="F5" s="50"/>
      <c r="G5" s="50"/>
      <c r="H5" s="50"/>
      <c r="I5" s="50"/>
    </row>
    <row r="6" spans="3:9" ht="12.75" customHeight="1" x14ac:dyDescent="0.2">
      <c r="C6" s="51"/>
      <c r="D6" s="51"/>
      <c r="E6" s="50"/>
      <c r="F6" s="50"/>
      <c r="G6" s="50"/>
      <c r="H6" s="50"/>
      <c r="I6" s="50"/>
    </row>
    <row r="7" spans="3:9" ht="12.75" customHeight="1" x14ac:dyDescent="0.2">
      <c r="C7" s="51"/>
      <c r="D7" s="51"/>
      <c r="E7" s="50"/>
      <c r="F7" s="50"/>
      <c r="G7" s="50"/>
      <c r="H7" s="50"/>
      <c r="I7" s="50"/>
    </row>
    <row r="8" spans="3:9" ht="12.75" customHeight="1" x14ac:dyDescent="0.2">
      <c r="C8" s="51"/>
      <c r="D8" s="51"/>
      <c r="E8" s="50"/>
      <c r="F8" s="50"/>
      <c r="G8" s="50"/>
      <c r="H8" s="50"/>
      <c r="I8" s="50"/>
    </row>
    <row r="9" spans="3:9" ht="12.75" customHeight="1" x14ac:dyDescent="0.2">
      <c r="C9" s="51"/>
      <c r="D9" s="51"/>
      <c r="E9" s="50"/>
      <c r="F9" s="50"/>
      <c r="G9" s="50"/>
      <c r="H9" s="50"/>
      <c r="I9" s="50"/>
    </row>
    <row r="10" spans="3:9" ht="12.75" customHeight="1" x14ac:dyDescent="0.2">
      <c r="C10" s="51"/>
      <c r="D10" s="51"/>
      <c r="E10" s="50"/>
      <c r="F10" s="50"/>
      <c r="G10" s="50"/>
      <c r="H10" s="50"/>
      <c r="I10" s="50"/>
    </row>
    <row r="11" spans="3:9" ht="12.75" customHeight="1" x14ac:dyDescent="0.2">
      <c r="C11" s="51"/>
      <c r="D11" s="51"/>
      <c r="E11" s="50"/>
      <c r="F11" s="50"/>
      <c r="G11" s="50"/>
      <c r="H11" s="50"/>
      <c r="I11" s="50"/>
    </row>
    <row r="12" spans="3:9" ht="12.75" customHeight="1" x14ac:dyDescent="0.2">
      <c r="C12" s="51"/>
      <c r="D12" s="51"/>
      <c r="E12" s="50"/>
      <c r="F12" s="50"/>
      <c r="G12" s="50"/>
      <c r="H12" s="50"/>
      <c r="I12" s="50"/>
    </row>
    <row r="13" spans="3:9" ht="12.75" customHeight="1" x14ac:dyDescent="0.2">
      <c r="C13" s="51"/>
      <c r="D13" s="51"/>
      <c r="E13" s="50"/>
      <c r="F13" s="50"/>
      <c r="G13" s="50"/>
      <c r="H13" s="50"/>
      <c r="I13" s="50"/>
    </row>
    <row r="14" spans="3:9" ht="12.75" customHeight="1" x14ac:dyDescent="0.2">
      <c r="C14" s="51"/>
      <c r="D14" s="51"/>
      <c r="E14" s="50"/>
      <c r="F14" s="50"/>
      <c r="G14" s="50"/>
      <c r="H14" s="50"/>
      <c r="I14" s="50"/>
    </row>
    <row r="15" spans="3:9" ht="12.75" customHeight="1" x14ac:dyDescent="0.2">
      <c r="C15" s="51"/>
      <c r="D15" s="51"/>
      <c r="E15" s="50"/>
      <c r="F15" s="50"/>
      <c r="G15" s="50"/>
      <c r="H15" s="50"/>
      <c r="I15" s="50"/>
    </row>
    <row r="16" spans="3:9" ht="12.75" customHeight="1" x14ac:dyDescent="0.2">
      <c r="C16" s="51"/>
      <c r="D16" s="51"/>
      <c r="E16" s="50"/>
      <c r="F16" s="50"/>
      <c r="G16" s="50"/>
      <c r="H16" s="50"/>
      <c r="I16" s="50"/>
    </row>
    <row r="17" spans="3:14" ht="12.75" customHeight="1" x14ac:dyDescent="0.2">
      <c r="C17" s="51"/>
      <c r="D17" s="51"/>
      <c r="E17" s="50"/>
      <c r="F17" s="50"/>
      <c r="G17" s="50"/>
      <c r="H17" s="50"/>
      <c r="I17" s="50"/>
    </row>
    <row r="18" spans="3:14" ht="14.25" x14ac:dyDescent="0.2">
      <c r="C18" s="49" t="s">
        <v>65</v>
      </c>
      <c r="D18" s="49"/>
      <c r="E18" s="49"/>
      <c r="F18" s="49"/>
      <c r="G18" s="49"/>
      <c r="H18" s="49"/>
      <c r="I18" s="49"/>
    </row>
    <row r="19" spans="3:14" x14ac:dyDescent="0.2">
      <c r="C19" s="48" t="s">
        <v>64</v>
      </c>
      <c r="D19" s="48"/>
      <c r="E19" s="48"/>
      <c r="F19" s="48"/>
      <c r="G19" s="48"/>
      <c r="H19" s="48"/>
      <c r="I19" s="48"/>
    </row>
    <row r="20" spans="3:14" x14ac:dyDescent="0.2">
      <c r="C20" s="48" t="s">
        <v>63</v>
      </c>
      <c r="D20" s="48"/>
      <c r="E20" s="48"/>
      <c r="F20" s="48"/>
      <c r="G20" s="48"/>
      <c r="H20" s="48"/>
      <c r="I20" s="48"/>
    </row>
    <row r="21" spans="3:14" ht="6" customHeight="1" thickBot="1" x14ac:dyDescent="0.25">
      <c r="C21" s="47"/>
      <c r="D21" s="47"/>
      <c r="E21" s="47"/>
      <c r="F21" s="47"/>
      <c r="G21" s="47"/>
      <c r="H21" s="47"/>
      <c r="I21" s="47"/>
    </row>
    <row r="22" spans="3:14" ht="50.25" customHeight="1" thickBot="1" x14ac:dyDescent="0.25">
      <c r="C22" s="34" t="s">
        <v>53</v>
      </c>
      <c r="D22" s="37" t="s">
        <v>52</v>
      </c>
      <c r="E22" s="36" t="s">
        <v>51</v>
      </c>
      <c r="F22" s="36" t="s">
        <v>50</v>
      </c>
      <c r="G22" s="36" t="s">
        <v>49</v>
      </c>
      <c r="H22" s="36" t="s">
        <v>48</v>
      </c>
      <c r="I22" s="37" t="s">
        <v>62</v>
      </c>
    </row>
    <row r="23" spans="3:14" ht="13.5" customHeight="1" thickBot="1" x14ac:dyDescent="0.25">
      <c r="C23" s="46" t="s">
        <v>61</v>
      </c>
      <c r="D23" s="45"/>
      <c r="E23" s="45"/>
      <c r="F23" s="45"/>
      <c r="G23" s="45"/>
      <c r="H23" s="45"/>
      <c r="I23" s="44"/>
    </row>
    <row r="24" spans="3:14" ht="13.5" customHeight="1" thickBot="1" x14ac:dyDescent="0.25">
      <c r="C24" s="21" t="s">
        <v>60</v>
      </c>
      <c r="D24" s="25">
        <f>160360.84-26309.22-49758.06-79325.14</f>
        <v>4968.4199999999983</v>
      </c>
      <c r="E24" s="28"/>
      <c r="F24" s="28">
        <v>-153.41</v>
      </c>
      <c r="G24" s="28"/>
      <c r="H24" s="28">
        <f>+D24+E24-F24</f>
        <v>5121.8299999999981</v>
      </c>
      <c r="I24" s="43" t="s">
        <v>59</v>
      </c>
      <c r="K24" s="42">
        <f>227016.43-18866.46+110893.18</f>
        <v>319043.15000000002</v>
      </c>
    </row>
    <row r="25" spans="3:14" ht="13.5" customHeight="1" thickBot="1" x14ac:dyDescent="0.25">
      <c r="C25" s="21" t="s">
        <v>58</v>
      </c>
      <c r="D25" s="25">
        <f>126594.37-9354.63-8321.94-86774.91-2201.76-1889.23-918.06-787.77</f>
        <v>16346.069999999982</v>
      </c>
      <c r="E25" s="24"/>
      <c r="F25" s="24">
        <f>361.37+150.68+431.73+0.54</f>
        <v>944.31999999999994</v>
      </c>
      <c r="G25" s="28"/>
      <c r="H25" s="28">
        <f>+D25+E25-F25</f>
        <v>15401.749999999982</v>
      </c>
      <c r="I25" s="41"/>
      <c r="K25" s="42">
        <f>70310.95+117751.96-25438.87</f>
        <v>162624.04</v>
      </c>
    </row>
    <row r="26" spans="3:14" ht="13.5" customHeight="1" thickBot="1" x14ac:dyDescent="0.25">
      <c r="C26" s="21" t="s">
        <v>57</v>
      </c>
      <c r="D26" s="25">
        <f>78714.56-9192.02-22059.18-19386.37</f>
        <v>28076.989999999994</v>
      </c>
      <c r="E26" s="24"/>
      <c r="F26" s="24">
        <v>842.71</v>
      </c>
      <c r="G26" s="28"/>
      <c r="H26" s="28">
        <f>+D26+E26-F26</f>
        <v>27234.279999999995</v>
      </c>
      <c r="I26" s="41"/>
      <c r="K26" s="42">
        <f>3006.89+30152.8+76540.96-3201.83</f>
        <v>106498.82</v>
      </c>
    </row>
    <row r="27" spans="3:14" ht="13.5" customHeight="1" thickBot="1" x14ac:dyDescent="0.25">
      <c r="C27" s="21" t="s">
        <v>56</v>
      </c>
      <c r="D27" s="25">
        <f>41788.65-6166.28-9004.81-11745.39-1320.35-5824.54</f>
        <v>7727.2800000000052</v>
      </c>
      <c r="E27" s="24">
        <v>-739.86</v>
      </c>
      <c r="F27" s="24">
        <f>-1306.29+6.34</f>
        <v>-1299.95</v>
      </c>
      <c r="G27" s="28"/>
      <c r="H27" s="28">
        <f>+D27+E27-F27</f>
        <v>8287.3700000000063</v>
      </c>
      <c r="I27" s="41"/>
      <c r="K27" s="8">
        <f>16638.06-2958.81+7527.98+28322.28-1486.84+10500.29</f>
        <v>58542.960000000006</v>
      </c>
    </row>
    <row r="28" spans="3:14" ht="13.5" customHeight="1" thickBot="1" x14ac:dyDescent="0.25">
      <c r="C28" s="21" t="s">
        <v>55</v>
      </c>
      <c r="D28" s="25">
        <f>524.71-0.38-0.89-116.94-50.97-73.08-208.86-20.24-175.11-275.39</f>
        <v>-397.14999999999992</v>
      </c>
      <c r="E28" s="24">
        <f>4393.74+1814.28</f>
        <v>6208.0199999999995</v>
      </c>
      <c r="F28" s="24">
        <f>+-235.32+1621.16+3760.82-895.16+0.58-1.15+2208.53</f>
        <v>6459.4600000000009</v>
      </c>
      <c r="G28" s="28">
        <f>+E28</f>
        <v>6208.0199999999995</v>
      </c>
      <c r="H28" s="28">
        <f>+D28+E28-F28</f>
        <v>-648.59000000000106</v>
      </c>
      <c r="I28" s="40"/>
      <c r="K28" s="8">
        <f>583.17+1.59+198.05+1977.71-189.96+1011.74-181.75</f>
        <v>3400.55</v>
      </c>
      <c r="N28" s="30"/>
    </row>
    <row r="29" spans="3:14" ht="13.5" customHeight="1" thickBot="1" x14ac:dyDescent="0.25">
      <c r="C29" s="21" t="s">
        <v>30</v>
      </c>
      <c r="D29" s="20">
        <f>SUM(D24:D28)</f>
        <v>56721.609999999979</v>
      </c>
      <c r="E29" s="20">
        <f>SUM(E24:E28)</f>
        <v>5468.16</v>
      </c>
      <c r="F29" s="20">
        <f>SUM(F24:F28)</f>
        <v>6793.130000000001</v>
      </c>
      <c r="G29" s="20">
        <f>SUM(G24:G28)</f>
        <v>6208.0199999999995</v>
      </c>
      <c r="H29" s="20">
        <f>SUM(H24:H28)</f>
        <v>55396.639999999978</v>
      </c>
      <c r="I29" s="39"/>
    </row>
    <row r="30" spans="3:14" ht="13.5" customHeight="1" thickBot="1" x14ac:dyDescent="0.25">
      <c r="C30" s="38" t="s">
        <v>54</v>
      </c>
      <c r="D30" s="38"/>
      <c r="E30" s="38"/>
      <c r="F30" s="38"/>
      <c r="G30" s="38"/>
      <c r="H30" s="38"/>
      <c r="I30" s="38"/>
    </row>
    <row r="31" spans="3:14" ht="51" customHeight="1" thickBot="1" x14ac:dyDescent="0.25">
      <c r="C31" s="27" t="s">
        <v>53</v>
      </c>
      <c r="D31" s="37" t="s">
        <v>52</v>
      </c>
      <c r="E31" s="36" t="s">
        <v>51</v>
      </c>
      <c r="F31" s="36" t="s">
        <v>50</v>
      </c>
      <c r="G31" s="36" t="s">
        <v>49</v>
      </c>
      <c r="H31" s="36" t="s">
        <v>48</v>
      </c>
      <c r="I31" s="35" t="s">
        <v>47</v>
      </c>
    </row>
    <row r="32" spans="3:14" ht="20.25" customHeight="1" thickBot="1" x14ac:dyDescent="0.25">
      <c r="C32" s="34" t="s">
        <v>46</v>
      </c>
      <c r="D32" s="33">
        <f>236772.52-26406.06-26728.9</f>
        <v>183637.56</v>
      </c>
      <c r="E32" s="23">
        <v>844936.56</v>
      </c>
      <c r="F32" s="23">
        <v>820449.6</v>
      </c>
      <c r="G32" s="23">
        <f>+E32</f>
        <v>844936.56</v>
      </c>
      <c r="H32" s="23">
        <f>+D32+E32-F32</f>
        <v>208124.52000000014</v>
      </c>
      <c r="I32" s="32" t="s">
        <v>45</v>
      </c>
      <c r="J32" s="30">
        <f>34.23-7.01+70.79-14.49+188874.59-20866.02-D32</f>
        <v>-15545.470000000001</v>
      </c>
      <c r="K32" s="30">
        <f>12.92-7.01+26.72-14.49+181325.57-6449.49-H32</f>
        <v>-33230.300000000105</v>
      </c>
    </row>
    <row r="33" spans="3:11" ht="21.75" customHeight="1" thickBot="1" x14ac:dyDescent="0.25">
      <c r="C33" s="21" t="s">
        <v>44</v>
      </c>
      <c r="D33" s="25">
        <f>53246.72-7065.35</f>
        <v>46181.37</v>
      </c>
      <c r="E33" s="28">
        <v>189229.8</v>
      </c>
      <c r="F33" s="28">
        <v>184005.68</v>
      </c>
      <c r="G33" s="23">
        <v>21860.57</v>
      </c>
      <c r="H33" s="23">
        <f>+D33+E33-F33</f>
        <v>51405.489999999991</v>
      </c>
      <c r="I33" s="31"/>
      <c r="J33" s="30">
        <f>40309.36-5375.57</f>
        <v>34933.79</v>
      </c>
    </row>
    <row r="34" spans="3:11" ht="13.5" customHeight="1" thickBot="1" x14ac:dyDescent="0.25">
      <c r="C34" s="27" t="s">
        <v>43</v>
      </c>
      <c r="D34" s="29">
        <f>8001.19-8001.19</f>
        <v>0</v>
      </c>
      <c r="E34" s="28"/>
      <c r="F34" s="28"/>
      <c r="G34" s="23"/>
      <c r="H34" s="23">
        <f>+D34+E34-F34</f>
        <v>0</v>
      </c>
      <c r="I34" s="19"/>
    </row>
    <row r="35" spans="3:11" ht="12.75" hidden="1" customHeight="1" thickBot="1" x14ac:dyDescent="0.25">
      <c r="C35" s="21" t="s">
        <v>42</v>
      </c>
      <c r="D35" s="25">
        <v>0</v>
      </c>
      <c r="E35" s="28"/>
      <c r="F35" s="28"/>
      <c r="G35" s="23"/>
      <c r="H35" s="23">
        <f>+D35+E35-F35</f>
        <v>0</v>
      </c>
      <c r="I35" s="26" t="s">
        <v>41</v>
      </c>
    </row>
    <row r="36" spans="3:11" ht="25.5" customHeight="1" thickBot="1" x14ac:dyDescent="0.25">
      <c r="C36" s="21" t="s">
        <v>40</v>
      </c>
      <c r="D36" s="25">
        <f>27111.1-5201.81-8200.23-7474.91</f>
        <v>6234.1499999999978</v>
      </c>
      <c r="E36" s="28"/>
      <c r="F36" s="28">
        <v>353.91</v>
      </c>
      <c r="G36" s="23"/>
      <c r="H36" s="23">
        <f>+D36+E36-F36</f>
        <v>5880.239999999998</v>
      </c>
      <c r="I36" s="22" t="s">
        <v>39</v>
      </c>
      <c r="J36" s="8">
        <f>26322.86-5843.45+16910.84</f>
        <v>37390.25</v>
      </c>
      <c r="K36" s="8">
        <f>9339.5+10585.01+21424.81-4217.98</f>
        <v>37131.340000000011</v>
      </c>
    </row>
    <row r="37" spans="3:11" ht="25.5" customHeight="1" thickBot="1" x14ac:dyDescent="0.25">
      <c r="C37" s="21" t="s">
        <v>38</v>
      </c>
      <c r="D37" s="25">
        <v>8966.64</v>
      </c>
      <c r="E37" s="24">
        <v>33167.64</v>
      </c>
      <c r="F37" s="24">
        <v>31821.040000000001</v>
      </c>
      <c r="G37" s="23">
        <v>8800</v>
      </c>
      <c r="H37" s="23">
        <f>+D37+E37-F37</f>
        <v>10313.239999999998</v>
      </c>
      <c r="I37" s="22" t="s">
        <v>37</v>
      </c>
      <c r="J37" s="8">
        <f>7259.04-517.82</f>
        <v>6741.22</v>
      </c>
    </row>
    <row r="38" spans="3:11" ht="13.5" customHeight="1" thickBot="1" x14ac:dyDescent="0.25">
      <c r="C38" s="27" t="s">
        <v>36</v>
      </c>
      <c r="D38" s="25">
        <f>19615.48-3722.95-4266.34</f>
        <v>11626.189999999999</v>
      </c>
      <c r="E38" s="24"/>
      <c r="F38" s="24">
        <v>150.51</v>
      </c>
      <c r="G38" s="23">
        <f>+E38</f>
        <v>0</v>
      </c>
      <c r="H38" s="23">
        <f>+D38+E38-F38</f>
        <v>11475.679999999998</v>
      </c>
      <c r="I38" s="26"/>
      <c r="J38" s="8">
        <f>30502-1244.02</f>
        <v>29257.98</v>
      </c>
    </row>
    <row r="39" spans="3:11" ht="13.5" customHeight="1" thickBot="1" x14ac:dyDescent="0.25">
      <c r="C39" s="27" t="s">
        <v>35</v>
      </c>
      <c r="D39" s="25">
        <f>53561.82-12543.21-20155.18-7030.54</f>
        <v>13832.89</v>
      </c>
      <c r="E39" s="24"/>
      <c r="F39" s="24">
        <f>1.86-1441.62</f>
        <v>-1439.76</v>
      </c>
      <c r="G39" s="23">
        <f>+E39</f>
        <v>0</v>
      </c>
      <c r="H39" s="23">
        <f>+D39+E39-F39</f>
        <v>15272.65</v>
      </c>
      <c r="I39" s="26"/>
      <c r="J39" s="8">
        <f>4654.67+2304.91</f>
        <v>6959.58</v>
      </c>
      <c r="K39" s="8">
        <f>13552.26-445.07+27321.67-896.72</f>
        <v>39532.14</v>
      </c>
    </row>
    <row r="40" spans="3:11" ht="13.5" customHeight="1" thickBot="1" x14ac:dyDescent="0.25">
      <c r="C40" s="27" t="s">
        <v>34</v>
      </c>
      <c r="D40" s="25">
        <v>1835.67</v>
      </c>
      <c r="E40" s="24">
        <f>8288.64+2378.94</f>
        <v>10667.58</v>
      </c>
      <c r="F40" s="24">
        <f>13828.49+2110.16</f>
        <v>15938.65</v>
      </c>
      <c r="G40" s="23">
        <f>+E40</f>
        <v>10667.58</v>
      </c>
      <c r="H40" s="23">
        <f>+D40+E40-F40</f>
        <v>-3435.3999999999996</v>
      </c>
      <c r="I40" s="26" t="s">
        <v>33</v>
      </c>
    </row>
    <row r="41" spans="3:11" ht="13.5" customHeight="1" thickBot="1" x14ac:dyDescent="0.25">
      <c r="C41" s="21" t="s">
        <v>32</v>
      </c>
      <c r="D41" s="25">
        <v>12108.31</v>
      </c>
      <c r="E41" s="24">
        <v>44224.44</v>
      </c>
      <c r="F41" s="24">
        <v>42565.73</v>
      </c>
      <c r="G41" s="23">
        <v>40743.120000000003</v>
      </c>
      <c r="H41" s="23">
        <f>+D41+E41-F41</f>
        <v>13767.019999999997</v>
      </c>
      <c r="I41" s="22" t="s">
        <v>31</v>
      </c>
      <c r="J41" s="8">
        <f>9676.09-684.61</f>
        <v>8991.48</v>
      </c>
    </row>
    <row r="42" spans="3:11" ht="13.5" customHeight="1" thickBot="1" x14ac:dyDescent="0.25">
      <c r="C42" s="21" t="s">
        <v>30</v>
      </c>
      <c r="D42" s="20">
        <f>SUM(D32:D41)</f>
        <v>284422.77999999997</v>
      </c>
      <c r="E42" s="20">
        <f>SUM(E32:E41)</f>
        <v>1122226.02</v>
      </c>
      <c r="F42" s="20">
        <f>SUM(F32:F41)</f>
        <v>1093845.3600000001</v>
      </c>
      <c r="G42" s="20">
        <f>SUM(G32:G41)</f>
        <v>927007.83</v>
      </c>
      <c r="H42" s="20">
        <f>SUM(H32:H41)</f>
        <v>312803.44000000012</v>
      </c>
      <c r="I42" s="19"/>
    </row>
    <row r="43" spans="3:11" ht="13.5" customHeight="1" thickBot="1" x14ac:dyDescent="0.25">
      <c r="C43" s="18" t="s">
        <v>29</v>
      </c>
      <c r="D43" s="18"/>
      <c r="E43" s="18"/>
      <c r="F43" s="18"/>
      <c r="G43" s="18"/>
      <c r="H43" s="18"/>
      <c r="I43" s="18"/>
    </row>
    <row r="44" spans="3:11" ht="54.75" customHeight="1" thickBot="1" x14ac:dyDescent="0.25">
      <c r="C44" s="17" t="s">
        <v>28</v>
      </c>
      <c r="D44" s="16" t="s">
        <v>27</v>
      </c>
      <c r="E44" s="16"/>
      <c r="F44" s="16"/>
      <c r="G44" s="16"/>
      <c r="H44" s="16"/>
      <c r="I44" s="15" t="s">
        <v>26</v>
      </c>
    </row>
    <row r="45" spans="3:11" ht="25.5" customHeight="1" x14ac:dyDescent="0.3">
      <c r="C45" s="14" t="s">
        <v>25</v>
      </c>
      <c r="D45" s="14"/>
      <c r="E45" s="14"/>
      <c r="F45" s="14"/>
      <c r="G45" s="14"/>
      <c r="H45" s="13">
        <f>+H29+H42</f>
        <v>368200.08000000007</v>
      </c>
    </row>
    <row r="46" spans="3:11" ht="15" hidden="1" x14ac:dyDescent="0.25">
      <c r="C46" s="12" t="s">
        <v>24</v>
      </c>
      <c r="D46" s="12"/>
    </row>
    <row r="47" spans="3:11" x14ac:dyDescent="0.2">
      <c r="C47" s="8"/>
      <c r="D47" s="8"/>
      <c r="E47" s="8"/>
      <c r="F47" s="8"/>
      <c r="G47" s="8"/>
      <c r="H47" s="8"/>
    </row>
    <row r="48" spans="3:11" ht="15" hidden="1" customHeight="1" x14ac:dyDescent="0.25">
      <c r="C48" s="12"/>
      <c r="D48" s="11">
        <f>+D32+D33+D34+D37</f>
        <v>238785.57</v>
      </c>
      <c r="E48" s="11">
        <f>+E32+E33+E34+E37</f>
        <v>1067334</v>
      </c>
      <c r="F48" s="11">
        <f>+F32+F33+F34+F37</f>
        <v>1036276.3200000001</v>
      </c>
      <c r="G48" s="11">
        <f>+G32+G33+G34+G37</f>
        <v>875597.13</v>
      </c>
      <c r="H48" s="11">
        <f>+H32+H33+H34+H37</f>
        <v>269843.25000000012</v>
      </c>
    </row>
    <row r="49" spans="3:8" hidden="1" x14ac:dyDescent="0.2">
      <c r="D49" s="10"/>
      <c r="H49" s="9">
        <f>57599.76+13345.94+9958.65+41618.2+20955.02+54877.01+9219.54+250194.28+39149.19+2041.39+613.15</f>
        <v>499572.13000000006</v>
      </c>
    </row>
    <row r="50" spans="3:8" x14ac:dyDescent="0.2">
      <c r="C50" s="9" t="s">
        <v>23</v>
      </c>
      <c r="D50" s="10"/>
      <c r="E50" s="10">
        <f>+E29+E42+31200</f>
        <v>1158894.18</v>
      </c>
      <c r="F50" s="10"/>
      <c r="G50" s="10">
        <f>+G29+G42</f>
        <v>933215.85</v>
      </c>
      <c r="H50" s="10"/>
    </row>
    <row r="52" spans="3:8" hidden="1" x14ac:dyDescent="0.2">
      <c r="D52" s="9">
        <f>116322.15+134412.05+237323.99</f>
        <v>488058.18999999994</v>
      </c>
    </row>
    <row r="53" spans="3:8" hidden="1" x14ac:dyDescent="0.2">
      <c r="D53" s="9">
        <v>829202.58</v>
      </c>
    </row>
    <row r="54" spans="3:8" hidden="1" x14ac:dyDescent="0.2">
      <c r="D54" s="10">
        <f>+D53-D42-D29</f>
        <v>488058.19000000006</v>
      </c>
    </row>
  </sheetData>
  <mergeCells count="10">
    <mergeCell ref="D44:H44"/>
    <mergeCell ref="I24:I28"/>
    <mergeCell ref="I32:I33"/>
    <mergeCell ref="C43:I43"/>
    <mergeCell ref="C18:I18"/>
    <mergeCell ref="C19:I19"/>
    <mergeCell ref="C30:I30"/>
    <mergeCell ref="C23:I23"/>
    <mergeCell ref="C21:I21"/>
    <mergeCell ref="C20:I2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B9D67-65C4-4D8F-BCA8-DAB9EEB5CF93}">
  <dimension ref="A13:I28"/>
  <sheetViews>
    <sheetView topLeftCell="A12" zoomScaleNormal="100" zoomScaleSheetLayoutView="120" workbookViewId="0">
      <selection activeCell="I22" sqref="I22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7" t="s">
        <v>22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 t="s">
        <v>21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 t="s">
        <v>20</v>
      </c>
      <c r="B15" s="7"/>
      <c r="C15" s="7"/>
      <c r="D15" s="7"/>
      <c r="E15" s="7"/>
      <c r="F15" s="7"/>
      <c r="G15" s="7"/>
      <c r="H15" s="7"/>
      <c r="I15" s="7"/>
    </row>
    <row r="16" spans="1:9" ht="60" x14ac:dyDescent="0.25">
      <c r="A16" s="6" t="s">
        <v>19</v>
      </c>
      <c r="B16" s="6" t="s">
        <v>18</v>
      </c>
      <c r="C16" s="6" t="s">
        <v>17</v>
      </c>
      <c r="D16" s="6" t="s">
        <v>16</v>
      </c>
      <c r="E16" s="6" t="s">
        <v>15</v>
      </c>
      <c r="F16" s="6" t="s">
        <v>14</v>
      </c>
      <c r="G16" s="6" t="s">
        <v>13</v>
      </c>
      <c r="H16" s="6" t="s">
        <v>12</v>
      </c>
      <c r="I16" s="6" t="s">
        <v>11</v>
      </c>
    </row>
    <row r="17" spans="1:9" x14ac:dyDescent="0.25">
      <c r="A17" s="5" t="s">
        <v>10</v>
      </c>
      <c r="B17" s="4">
        <v>234.32</v>
      </c>
      <c r="C17" s="4"/>
      <c r="D17" s="4">
        <v>189.23</v>
      </c>
      <c r="E17" s="4">
        <v>184.01</v>
      </c>
      <c r="F17" s="4">
        <v>31.2</v>
      </c>
      <c r="G17" s="3">
        <v>21.860569999999999</v>
      </c>
      <c r="H17" s="2">
        <v>51.40549</v>
      </c>
      <c r="I17" s="2">
        <f>B17+D17+F17-G17</f>
        <v>432.88942999999995</v>
      </c>
    </row>
    <row r="19" spans="1:9" x14ac:dyDescent="0.25">
      <c r="A19" t="s">
        <v>9</v>
      </c>
    </row>
    <row r="20" spans="1:9" x14ac:dyDescent="0.25">
      <c r="A20" s="1" t="s">
        <v>8</v>
      </c>
      <c r="B20" s="1"/>
      <c r="C20" s="1"/>
      <c r="D20" s="1"/>
      <c r="E20" s="1"/>
      <c r="F20" s="1"/>
      <c r="G20" s="1"/>
    </row>
    <row r="21" spans="1:9" x14ac:dyDescent="0.25">
      <c r="A21" s="1" t="s">
        <v>7</v>
      </c>
      <c r="B21" s="1"/>
      <c r="C21" s="1"/>
      <c r="D21" s="1"/>
      <c r="E21" s="1"/>
      <c r="F21" s="1"/>
      <c r="G21" s="1"/>
    </row>
    <row r="22" spans="1:9" x14ac:dyDescent="0.25">
      <c r="A22" s="1" t="s">
        <v>6</v>
      </c>
      <c r="B22" s="1"/>
      <c r="C22" s="1"/>
      <c r="D22" s="1"/>
      <c r="E22" s="1"/>
      <c r="F22" s="1"/>
      <c r="G22" s="1"/>
    </row>
    <row r="23" spans="1:9" x14ac:dyDescent="0.25">
      <c r="A23" s="1" t="s">
        <v>5</v>
      </c>
      <c r="B23" s="1"/>
      <c r="C23" s="1"/>
      <c r="D23" s="1"/>
      <c r="E23" s="1"/>
      <c r="F23" s="1"/>
      <c r="G23" s="1"/>
    </row>
    <row r="24" spans="1:9" x14ac:dyDescent="0.25">
      <c r="A24" s="1" t="s">
        <v>4</v>
      </c>
      <c r="B24" s="1"/>
      <c r="C24" s="1"/>
      <c r="D24" s="1"/>
      <c r="E24" s="1"/>
      <c r="F24" s="1"/>
      <c r="G24" s="1"/>
    </row>
    <row r="25" spans="1:9" x14ac:dyDescent="0.25">
      <c r="A25" s="1" t="s">
        <v>3</v>
      </c>
      <c r="B25" s="1"/>
      <c r="C25" s="1"/>
      <c r="D25" s="1"/>
      <c r="E25" s="1"/>
      <c r="F25" s="1"/>
      <c r="G25" s="1"/>
    </row>
    <row r="26" spans="1:9" x14ac:dyDescent="0.25">
      <c r="A26" t="s">
        <v>2</v>
      </c>
    </row>
    <row r="27" spans="1:9" x14ac:dyDescent="0.25">
      <c r="A27" s="1" t="s">
        <v>1</v>
      </c>
    </row>
    <row r="28" spans="1:9" x14ac:dyDescent="0.25">
      <c r="A28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Заречная7</vt:lpstr>
      <vt:lpstr>Заречная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2022-03-02T10:51:46Z</dcterms:created>
  <dcterms:modified xsi:type="dcterms:W3CDTF">2022-03-19T18:08:33Z</dcterms:modified>
</cp:coreProperties>
</file>