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<sst xmlns="http://schemas.openxmlformats.org/spreadsheetml/2006/main" count="78" uniqueCount="71">
  <si>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</si>
  <si>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</si>
  <si>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</si>
  <si>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Ларина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</si>
  <si>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</si>
  <si>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</si>
  <si>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</si>
  <si>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</si>
  <si>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</si>
  <si>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</si>
  <si>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</si>
  <si>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</si>
  <si>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</si>
  <si>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</si>
  <si>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</si>
  <si>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</si>
  <si>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</si>
  <si>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</si>
  <si>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</si>
  <si>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</si>
  <si>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</si>
  <si>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</si>
  <si>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</si>
  <si>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</si>
  <si>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</si>
  <si>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</si>
  <si>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</si>
  <si>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</si>
  <si>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</si>
  <si>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</si>
  <si>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</si>
  <si>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</si>
  <si>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</si>
  <si>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</si>
  <si>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</si>
  <si>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</si>
  <si>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</si>
  <si>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</si>
  <si>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</si>
  <si>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</si>
  <si>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</si>
  <si>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>ООО "Икс-Трим", АО "Эр-Телеком холдинг", ПАО "Ростелеком"</t>
  </si>
  <si>
    <t>ГБУЗ "Сертоловская ГБ"</t>
  </si>
  <si>
    <t xml:space="preserve">Поступило от Врачебная палата ЛО за управление и содержание общедомового имущества 19687,35 руб. </t>
  </si>
  <si>
    <t>Врачебная палата ЛО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</si>
  <si>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</si>
  <si>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</si>
  <si>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</si>
  <si>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</si>
  <si>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</si>
  <si>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</si>
  <si>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№6  по ул. Ларина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</si>
  <si>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</si>
  <si>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</si>
  <si>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</si>
  <si>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</si>
  <si>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</si>
  <si>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</si>
  <si>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</si>
  <si>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</si>
  <si>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</si>
  <si>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</si>
  <si>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726.40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</si>
  <si>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 ГВС, ХВС, ЦО - 50.44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</si>
  <si>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</si>
  <si>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- 7.27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</si>
  <si>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</si>
  <si>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</si>
  <si>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- 1.51 т.р.</t>
  </si>
  <si>
    <t>Расходные материалы - 0.88 т.р.</t>
  </si>
  <si>
    <t>Косметический ремонт подъезда №1,2,3 - 666.30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</si>
</sst>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>
      <alignment/>
      <protection/>
    </xf>
    <xf numFmtId="0" fontId="34" fillId="0" borderId="16" xfId="52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2" fontId="42" fillId="10" borderId="16" xfId="52" applyNumberFormat="1" applyFont="1" applyFill="1" applyBorder="1" applyAlignment="1">
      <alignment horizontal="center" vertical="center"/>
      <protection/>
    </xf>
    <xf numFmtId="2" fontId="42" fillId="33" borderId="16" xfId="52" applyNumberFormat="1" applyFont="1" applyFill="1" applyBorder="1" applyAlignment="1">
      <alignment horizontal="center" vertical="center"/>
      <protection/>
    </xf>
    <xf numFmtId="2" fontId="42" fillId="0" borderId="16" xfId="52" applyNumberFormat="1" applyFont="1" applyFill="1" applyBorder="1" applyAlignment="1">
      <alignment horizontal="center" vertical="center"/>
      <protection/>
    </xf>
    <xf numFmtId="0" fontId="51" fillId="0" borderId="0" xfId="52" applyFont="1">
      <alignment/>
      <protection/>
    </xf>
    <xf numFmtId="0" fontId="51" fillId="33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25">
      <selection activeCell="D51" sqref="D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6" customWidth="1"/>
    <col min="4" max="4" width="13.125" style="36" customWidth="1"/>
    <col min="5" max="5" width="11.875" style="36" customWidth="1"/>
    <col min="6" max="6" width="13.25390625" style="36" customWidth="1"/>
    <col min="7" max="7" width="11.875" style="36" customWidth="1"/>
    <col min="8" max="8" width="13.25390625" style="36" customWidth="1"/>
    <col min="9" max="9" width="23.125" style="36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57" t="s">
        <v>1</v>
      </c>
      <c r="D17" s="57"/>
      <c r="E17" s="57"/>
      <c r="F17" s="57"/>
      <c r="G17" s="57"/>
      <c r="H17" s="57"/>
      <c r="I17" s="57"/>
    </row>
    <row r="18" spans="3:9" ht="12.75">
      <c r="C18" s="58" t="s">
        <v>2</v>
      </c>
      <c r="D18" s="58"/>
      <c r="E18" s="58"/>
      <c r="F18" s="58"/>
      <c r="G18" s="58"/>
      <c r="H18" s="58"/>
      <c r="I18" s="58"/>
    </row>
    <row r="19" spans="3:9" ht="12.75">
      <c r="C19" s="58" t="s">
        <v>3</v>
      </c>
      <c r="D19" s="58"/>
      <c r="E19" s="58"/>
      <c r="F19" s="58"/>
      <c r="G19" s="58"/>
      <c r="H19" s="58"/>
      <c r="I19" s="58"/>
    </row>
    <row r="20" spans="3:9" ht="6" customHeight="1" thickBot="1">
      <c r="C20" s="59"/>
      <c r="D20" s="59"/>
      <c r="E20" s="59"/>
      <c r="F20" s="59"/>
      <c r="G20" s="59"/>
      <c r="H20" s="59"/>
      <c r="I20" s="59"/>
    </row>
    <row r="21" spans="3:9" ht="51.75" customHeight="1" thickBot="1">
      <c r="C21" s="9" t="s">
        <v>4</v>
      </c>
      <c r="D21" s="10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0" t="s">
        <v>10</v>
      </c>
    </row>
    <row r="22" spans="3:9" ht="13.5" customHeight="1" thickBot="1">
      <c r="C22" s="60" t="s">
        <v>11</v>
      </c>
      <c r="D22" s="61"/>
      <c r="E22" s="61"/>
      <c r="F22" s="61"/>
      <c r="G22" s="61"/>
      <c r="H22" s="61"/>
      <c r="I22" s="62"/>
    </row>
    <row r="23" spans="3:11" ht="13.5" customHeight="1" thickBot="1">
      <c r="C23" s="12" t="s">
        <v>12</v>
      </c>
      <c r="D23" s="13">
        <v>27475.780000000006</v>
      </c>
      <c r="E23" s="14"/>
      <c r="F23" s="14">
        <v>-2096.15</v>
      </c>
      <c r="G23" s="14"/>
      <c r="H23" s="14">
        <f>+D23+E23-F23</f>
        <v>29571.930000000008</v>
      </c>
      <c r="I23" s="63" t="s">
        <v>13</v>
      </c>
      <c r="K23" s="15">
        <f>168144.23+61589.12+34831.02+273592.71-259.77</f>
        <v>537897.31</v>
      </c>
    </row>
    <row r="24" spans="3:11" ht="13.5" customHeight="1" thickBot="1">
      <c r="C24" s="12" t="s">
        <v>14</v>
      </c>
      <c r="D24" s="13">
        <v>16529.11999999996</v>
      </c>
      <c r="E24" s="16"/>
      <c r="F24" s="16">
        <f>-240.85+2289.91-404.78</f>
        <v>1644.28</v>
      </c>
      <c r="G24" s="14"/>
      <c r="H24" s="14">
        <f>+D24+E24-F24</f>
        <v>14884.839999999958</v>
      </c>
      <c r="I24" s="64"/>
      <c r="K24" s="15">
        <f>26547.42+31123.4+168708.72-972.32+133129.25</f>
        <v>358536.47</v>
      </c>
    </row>
    <row r="25" spans="3:11" ht="13.5" customHeight="1" thickBot="1">
      <c r="C25" s="12" t="s">
        <v>15</v>
      </c>
      <c r="D25" s="13">
        <v>9591.14999999998</v>
      </c>
      <c r="E25" s="16"/>
      <c r="F25" s="16">
        <v>374.68</v>
      </c>
      <c r="G25" s="14"/>
      <c r="H25" s="14">
        <f>+D25+E25-F25</f>
        <v>9216.46999999998</v>
      </c>
      <c r="I25" s="64"/>
      <c r="K25" s="15">
        <f>13977.48+76796.29-189.88+83764.44</f>
        <v>174348.33</v>
      </c>
    </row>
    <row r="26" spans="3:11" ht="13.5" customHeight="1" thickBot="1">
      <c r="C26" s="12" t="s">
        <v>16</v>
      </c>
      <c r="D26" s="13">
        <v>6864.169999999988</v>
      </c>
      <c r="E26" s="16"/>
      <c r="F26" s="16">
        <v>528.08</v>
      </c>
      <c r="G26" s="14"/>
      <c r="H26" s="14">
        <f>+D26+E26-F26</f>
        <v>6336.089999999988</v>
      </c>
      <c r="I26" s="64"/>
      <c r="K26" s="15">
        <f>3349.54+30684.11-365.89+16601.69+33201.95-66.62+29058.41</f>
        <v>112463.19</v>
      </c>
    </row>
    <row r="27" spans="3:11" ht="13.5" customHeight="1" hidden="1">
      <c r="C27" s="12" t="s">
        <v>17</v>
      </c>
      <c r="D27" s="13"/>
      <c r="E27" s="16"/>
      <c r="F27" s="16"/>
      <c r="G27" s="14"/>
      <c r="H27" s="14">
        <f>+D27+E27-F27</f>
        <v>0</v>
      </c>
      <c r="I27" s="65"/>
      <c r="K27" s="2">
        <f>73.29+7.9+2.1+2454.46-0.04+151.1-10401.8+13.64</f>
        <v>-7699.349999999999</v>
      </c>
    </row>
    <row r="28" spans="3:9" ht="13.5" customHeight="1" thickBot="1">
      <c r="C28" s="12" t="s">
        <v>18</v>
      </c>
      <c r="D28" s="17">
        <f>SUM(D23:D27)</f>
        <v>60460.219999999936</v>
      </c>
      <c r="E28" s="18">
        <f>SUM(E23:E27)</f>
        <v>0</v>
      </c>
      <c r="F28" s="18">
        <f>SUM(F23:F27)</f>
        <v>450.88999999999993</v>
      </c>
      <c r="G28" s="18">
        <f>SUM(G23:G27)</f>
        <v>0</v>
      </c>
      <c r="H28" s="18">
        <f>SUM(H23:H27)</f>
        <v>60009.329999999936</v>
      </c>
      <c r="I28" s="19"/>
    </row>
    <row r="29" spans="3:9" ht="13.5" customHeight="1" thickBot="1">
      <c r="C29" s="49" t="s">
        <v>19</v>
      </c>
      <c r="D29" s="49"/>
      <c r="E29" s="49"/>
      <c r="F29" s="49"/>
      <c r="G29" s="49"/>
      <c r="H29" s="49"/>
      <c r="I29" s="49"/>
    </row>
    <row r="30" spans="3:9" ht="51.75" customHeight="1" thickBot="1">
      <c r="C30" s="20" t="s">
        <v>4</v>
      </c>
      <c r="D30" s="10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21" t="s">
        <v>20</v>
      </c>
    </row>
    <row r="31" spans="3:11" ht="24" customHeight="1" thickBot="1">
      <c r="C31" s="9" t="s">
        <v>21</v>
      </c>
      <c r="D31" s="22">
        <v>264326.29000000004</v>
      </c>
      <c r="E31" s="23">
        <v>467728.03</v>
      </c>
      <c r="F31" s="23">
        <v>437757.21</v>
      </c>
      <c r="G31" s="23">
        <f>+E31</f>
        <v>467728.03</v>
      </c>
      <c r="H31" s="23">
        <f aca="true" t="shared" si="0" ref="H31:H41">+D31+E31-F31</f>
        <v>294297.11000000004</v>
      </c>
      <c r="I31" s="50" t="s">
        <v>22</v>
      </c>
      <c r="J31" s="24">
        <f>25.98+9.41+258521.59-3449.97-D31</f>
        <v>-9219.280000000028</v>
      </c>
      <c r="K31" s="24">
        <f>267309.44-74.04+364.1-0.56+105.72-0.12-H31</f>
        <v>-26592.570000000065</v>
      </c>
    </row>
    <row r="32" spans="3:10" ht="14.25" customHeight="1" thickBot="1">
      <c r="C32" s="12" t="s">
        <v>23</v>
      </c>
      <c r="D32" s="13">
        <v>63238.129999999976</v>
      </c>
      <c r="E32" s="14">
        <v>106031.82</v>
      </c>
      <c r="F32" s="14">
        <v>97330.82</v>
      </c>
      <c r="G32" s="23">
        <v>726400.91</v>
      </c>
      <c r="H32" s="23">
        <f t="shared" si="0"/>
        <v>71939.12999999998</v>
      </c>
      <c r="I32" s="51"/>
      <c r="J32" s="24">
        <f>64283.15-15.66</f>
        <v>64267.49</v>
      </c>
    </row>
    <row r="33" spans="3:9" ht="13.5" customHeight="1" thickBot="1">
      <c r="C33" s="20" t="s">
        <v>24</v>
      </c>
      <c r="D33" s="25">
        <v>12.189999999999564</v>
      </c>
      <c r="E33" s="14"/>
      <c r="F33" s="14">
        <v>-12.19</v>
      </c>
      <c r="G33" s="23"/>
      <c r="H33" s="23">
        <f t="shared" si="0"/>
        <v>24.379999999999562</v>
      </c>
      <c r="I33" s="26"/>
    </row>
    <row r="34" spans="3:9" ht="12.75" customHeight="1" hidden="1">
      <c r="C34" s="12" t="s">
        <v>25</v>
      </c>
      <c r="D34" s="13">
        <v>0</v>
      </c>
      <c r="E34" s="14"/>
      <c r="F34" s="14"/>
      <c r="G34" s="23"/>
      <c r="H34" s="23">
        <f t="shared" si="0"/>
        <v>0</v>
      </c>
      <c r="I34" s="27" t="s">
        <v>26</v>
      </c>
    </row>
    <row r="35" spans="3:11" ht="27" customHeight="1" thickBot="1">
      <c r="C35" s="12" t="s">
        <v>27</v>
      </c>
      <c r="D35" s="13">
        <v>5217.520000000002</v>
      </c>
      <c r="E35" s="14"/>
      <c r="F35" s="14">
        <f>-588.39+54.02</f>
        <v>-534.37</v>
      </c>
      <c r="G35" s="23"/>
      <c r="H35" s="23">
        <f t="shared" si="0"/>
        <v>5751.890000000002</v>
      </c>
      <c r="I35" s="28" t="s">
        <v>28</v>
      </c>
      <c r="J35" s="2">
        <f>17455.51-776.01+40325.84</f>
        <v>57005.34</v>
      </c>
      <c r="K35" s="2">
        <f>34710.48+13956.9-17.04+10691.01</f>
        <v>59341.350000000006</v>
      </c>
    </row>
    <row r="36" spans="3:10" ht="28.5" customHeight="1" thickBot="1">
      <c r="C36" s="12" t="s">
        <v>29</v>
      </c>
      <c r="D36" s="13">
        <v>5166.39</v>
      </c>
      <c r="E36" s="16">
        <v>8816.21</v>
      </c>
      <c r="F36" s="16">
        <v>7584.35</v>
      </c>
      <c r="G36" s="23"/>
      <c r="H36" s="23">
        <f t="shared" si="0"/>
        <v>6398.249999999998</v>
      </c>
      <c r="I36" s="28" t="s">
        <v>30</v>
      </c>
      <c r="J36" s="2">
        <f>5041.62-1.38</f>
        <v>5040.24</v>
      </c>
    </row>
    <row r="37" spans="3:10" ht="13.5" customHeight="1" thickBot="1">
      <c r="C37" s="20" t="s">
        <v>31</v>
      </c>
      <c r="D37" s="13">
        <v>3351.990000000006</v>
      </c>
      <c r="E37" s="16"/>
      <c r="F37" s="16">
        <v>-347.13</v>
      </c>
      <c r="G37" s="23"/>
      <c r="H37" s="23">
        <f t="shared" si="0"/>
        <v>3699.1200000000063</v>
      </c>
      <c r="I37" s="27"/>
      <c r="J37" s="2">
        <f>46538.91-11.28</f>
        <v>46527.630000000005</v>
      </c>
    </row>
    <row r="38" spans="3:11" ht="13.5" customHeight="1" thickBot="1">
      <c r="C38" s="20" t="s">
        <v>32</v>
      </c>
      <c r="D38" s="13">
        <v>532.760000000003</v>
      </c>
      <c r="E38" s="16"/>
      <c r="F38" s="16"/>
      <c r="G38" s="23"/>
      <c r="H38" s="23">
        <f t="shared" si="0"/>
        <v>532.760000000003</v>
      </c>
      <c r="I38" s="27"/>
      <c r="J38" s="2">
        <f>5884.7+2914</f>
        <v>8798.7</v>
      </c>
      <c r="K38" s="2">
        <f>24906.61+12351.72</f>
        <v>37258.33</v>
      </c>
    </row>
    <row r="39" spans="3:9" ht="13.5" customHeight="1" thickBot="1">
      <c r="C39" s="29" t="s">
        <v>33</v>
      </c>
      <c r="D39" s="13">
        <v>3496.5000000000005</v>
      </c>
      <c r="E39" s="16">
        <f>1502.5+364.48</f>
        <v>1866.98</v>
      </c>
      <c r="F39" s="16">
        <f>5992.81+1407.82</f>
        <v>7400.63</v>
      </c>
      <c r="G39" s="23">
        <f>+E39</f>
        <v>1866.98</v>
      </c>
      <c r="H39" s="23">
        <f t="shared" si="0"/>
        <v>-2037.1499999999996</v>
      </c>
      <c r="I39" s="27" t="s">
        <v>34</v>
      </c>
    </row>
    <row r="40" spans="3:9" ht="13.5" customHeight="1" thickBot="1">
      <c r="C40" s="20" t="s">
        <v>35</v>
      </c>
      <c r="D40" s="13">
        <v>10113.91</v>
      </c>
      <c r="E40" s="16"/>
      <c r="F40" s="16">
        <f>-0.12+2104.8+615.24-8.66</f>
        <v>2711.26</v>
      </c>
      <c r="G40" s="23"/>
      <c r="H40" s="23">
        <f t="shared" si="0"/>
        <v>7402.65</v>
      </c>
      <c r="I40" s="27"/>
    </row>
    <row r="41" spans="3:10" ht="13.5" customHeight="1" thickBot="1">
      <c r="C41" s="12" t="s">
        <v>36</v>
      </c>
      <c r="D41" s="13">
        <v>40272.969999999994</v>
      </c>
      <c r="E41" s="16">
        <v>45239.23</v>
      </c>
      <c r="F41" s="16">
        <v>44817.94</v>
      </c>
      <c r="G41" s="23">
        <v>39923.52</v>
      </c>
      <c r="H41" s="23">
        <f t="shared" si="0"/>
        <v>40694.259999999995</v>
      </c>
      <c r="I41" s="28" t="s">
        <v>37</v>
      </c>
      <c r="J41" s="2">
        <f>19240.87-7.38</f>
        <v>19233.489999999998</v>
      </c>
    </row>
    <row r="42" spans="3:9" s="30" customFormat="1" ht="13.5" customHeight="1" thickBot="1">
      <c r="C42" s="12" t="s">
        <v>18</v>
      </c>
      <c r="D42" s="17">
        <f>SUM(D31:D41)</f>
        <v>395728.65</v>
      </c>
      <c r="E42" s="18">
        <f>SUM(E31:E41)</f>
        <v>629682.27</v>
      </c>
      <c r="F42" s="18">
        <f>SUM(F31:F41)</f>
        <v>596708.52</v>
      </c>
      <c r="G42" s="18">
        <f>SUM(G31:G41)</f>
        <v>1235919.44</v>
      </c>
      <c r="H42" s="18">
        <f>SUM(H31:H41)</f>
        <v>428702.4</v>
      </c>
      <c r="I42" s="26"/>
    </row>
    <row r="43" spans="3:9" ht="13.5" customHeight="1" thickBot="1">
      <c r="C43" s="52" t="s">
        <v>38</v>
      </c>
      <c r="D43" s="52"/>
      <c r="E43" s="52"/>
      <c r="F43" s="52"/>
      <c r="G43" s="52"/>
      <c r="H43" s="52"/>
      <c r="I43" s="52"/>
    </row>
    <row r="44" spans="3:9" ht="38.25" customHeight="1" thickBot="1">
      <c r="C44" s="31" t="s">
        <v>39</v>
      </c>
      <c r="D44" s="53" t="s">
        <v>40</v>
      </c>
      <c r="E44" s="53"/>
      <c r="F44" s="53"/>
      <c r="G44" s="53"/>
      <c r="H44" s="53"/>
      <c r="I44" s="32" t="s">
        <v>41</v>
      </c>
    </row>
    <row r="45" spans="3:9" ht="26.25" customHeight="1" thickBot="1">
      <c r="C45" s="31" t="s">
        <v>42</v>
      </c>
      <c r="D45" s="54" t="s">
        <v>43</v>
      </c>
      <c r="E45" s="55"/>
      <c r="F45" s="55"/>
      <c r="G45" s="55"/>
      <c r="H45" s="56"/>
      <c r="I45" s="33" t="s">
        <v>44</v>
      </c>
    </row>
    <row r="46" spans="3:8" ht="20.25" customHeight="1">
      <c r="C46" s="34" t="s">
        <v>45</v>
      </c>
      <c r="D46" s="34"/>
      <c r="E46" s="34"/>
      <c r="F46" s="34"/>
      <c r="G46" s="34"/>
      <c r="H46" s="35">
        <f>+H28+H42</f>
        <v>488711.73</v>
      </c>
    </row>
    <row r="47" spans="3:4" ht="15">
      <c r="C47" s="37" t="s">
        <v>46</v>
      </c>
      <c r="D47" s="37"/>
    </row>
    <row r="48" ht="12.75" customHeight="1" hidden="1">
      <c r="C48" s="38" t="s">
        <v>47</v>
      </c>
    </row>
    <row r="49" spans="3:8" ht="12.75">
      <c r="C49" s="2"/>
      <c r="D49" s="2"/>
      <c r="E49" s="2"/>
      <c r="F49" s="2"/>
      <c r="G49" s="2"/>
      <c r="H49" s="2"/>
    </row>
    <row r="50" spans="4:8" ht="12.75" hidden="1">
      <c r="D50" s="39">
        <f>+D31+D32+D33+D36</f>
        <v>332743.00000000006</v>
      </c>
      <c r="E50" s="39">
        <f>+E31+E32+E33+E36</f>
        <v>582576.06</v>
      </c>
      <c r="F50" s="39">
        <f>+F31+F32+F33+F36</f>
        <v>542660.1900000001</v>
      </c>
      <c r="G50" s="39">
        <f>+G31+G32+G33+G36</f>
        <v>1194128.94</v>
      </c>
      <c r="H50" s="39">
        <f>+H31+H32+H33+H36</f>
        <v>372658.87</v>
      </c>
    </row>
    <row r="51" spans="3:7" ht="12.75">
      <c r="C51" s="36" t="s">
        <v>48</v>
      </c>
      <c r="D51" s="39"/>
      <c r="E51" s="39">
        <f>+E42+E28+24700+19687.35</f>
        <v>674069.62</v>
      </c>
      <c r="F51" s="39"/>
      <c r="G51" s="39">
        <f>+G42+G28</f>
        <v>1235919.44</v>
      </c>
    </row>
    <row r="52" spans="4:8" ht="12.75" hidden="1">
      <c r="D52" s="39"/>
      <c r="E52" s="39"/>
      <c r="F52" s="39"/>
      <c r="G52" s="39"/>
      <c r="H52" s="39">
        <f>87600.01+31433.47+7300.13+37265.18+17411.95+89785.47+10870.21+385233.24+68129.19+1967.18+550.85</f>
        <v>737546.8800000001</v>
      </c>
    </row>
    <row r="53" spans="4:8" ht="12.75" hidden="1">
      <c r="D53" s="36">
        <f>392801.48+351886.76+86254+317491.95+142147.71+145463.98+134456.71</f>
        <v>1570502.5899999999</v>
      </c>
      <c r="H53" s="39"/>
    </row>
    <row r="54" ht="12.75" hidden="1">
      <c r="D54" s="36">
        <v>1956403.81</v>
      </c>
    </row>
    <row r="55" ht="12.75" hidden="1">
      <c r="D55" s="39">
        <f>+D54-D42-D28</f>
        <v>1500214.9400000002</v>
      </c>
    </row>
    <row r="56" ht="12.75" hidden="1"/>
  </sheetData>
  <sheetProtection/>
  <mergeCells count="11">
    <mergeCell ref="I23:I27"/>
    <mergeCell ref="C29:I29"/>
    <mergeCell ref="I31:I32"/>
    <mergeCell ref="C43:I43"/>
    <mergeCell ref="D44:H44"/>
    <mergeCell ref="D45:H45"/>
    <mergeCell ref="C17:I17"/>
    <mergeCell ref="C18:I18"/>
    <mergeCell ref="C19:I19"/>
    <mergeCell ref="C20:I20"/>
    <mergeCell ref="C22:I2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4">
      <selection activeCell="I25" sqref="I25"/>
    </sheetView>
  </sheetViews>
  <sheetFormatPr defaultColWidth="9.00390625" defaultRowHeight="12.75"/>
  <cols>
    <col min="1" max="1" width="4.625" style="40" customWidth="1"/>
    <col min="2" max="2" width="12.375" style="40" customWidth="1"/>
    <col min="3" max="3" width="13.375" style="40" hidden="1" customWidth="1"/>
    <col min="4" max="4" width="12.125" style="40" customWidth="1"/>
    <col min="5" max="5" width="13.625" style="40" customWidth="1"/>
    <col min="6" max="6" width="13.375" style="40" customWidth="1"/>
    <col min="7" max="7" width="14.375" style="40" customWidth="1"/>
    <col min="8" max="8" width="15.125" style="40" customWidth="1"/>
    <col min="9" max="9" width="14.875" style="40" customWidth="1"/>
    <col min="10" max="16384" width="9.125" style="40" customWidth="1"/>
  </cols>
  <sheetData>
    <row r="13" spans="1:9" ht="15">
      <c r="A13" s="66" t="s">
        <v>49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6" t="s">
        <v>50</v>
      </c>
      <c r="B14" s="66"/>
      <c r="C14" s="66"/>
      <c r="D14" s="66"/>
      <c r="E14" s="66"/>
      <c r="F14" s="66"/>
      <c r="G14" s="66"/>
      <c r="H14" s="66"/>
      <c r="I14" s="66"/>
    </row>
    <row r="15" spans="1:9" ht="15">
      <c r="A15" s="66" t="s">
        <v>51</v>
      </c>
      <c r="B15" s="66"/>
      <c r="C15" s="66"/>
      <c r="D15" s="66"/>
      <c r="E15" s="66"/>
      <c r="F15" s="66"/>
      <c r="G15" s="66"/>
      <c r="H15" s="66"/>
      <c r="I15" s="66"/>
    </row>
    <row r="16" spans="1:9" ht="60">
      <c r="A16" s="41" t="s">
        <v>52</v>
      </c>
      <c r="B16" s="41" t="s">
        <v>53</v>
      </c>
      <c r="C16" s="41" t="s">
        <v>54</v>
      </c>
      <c r="D16" s="41" t="s">
        <v>55</v>
      </c>
      <c r="E16" s="41" t="s">
        <v>56</v>
      </c>
      <c r="F16" s="42" t="s">
        <v>57</v>
      </c>
      <c r="G16" s="42" t="s">
        <v>58</v>
      </c>
      <c r="H16" s="41" t="s">
        <v>59</v>
      </c>
      <c r="I16" s="41" t="s">
        <v>60</v>
      </c>
    </row>
    <row r="17" spans="1:9" ht="15">
      <c r="A17" s="43" t="s">
        <v>61</v>
      </c>
      <c r="B17" s="44">
        <v>337.77537</v>
      </c>
      <c r="C17" s="45"/>
      <c r="D17" s="45">
        <v>106.03182</v>
      </c>
      <c r="E17" s="45">
        <v>97.33082</v>
      </c>
      <c r="F17" s="45">
        <v>44.38735</v>
      </c>
      <c r="G17" s="44">
        <v>726.40091</v>
      </c>
      <c r="H17" s="46">
        <v>71.93913</v>
      </c>
      <c r="I17" s="46">
        <f>B17+D17+F17-G17</f>
        <v>-238.20637</v>
      </c>
    </row>
    <row r="19" ht="15">
      <c r="A19" s="40" t="s">
        <v>62</v>
      </c>
    </row>
    <row r="20" spans="1:6" ht="15">
      <c r="A20" s="47" t="s">
        <v>63</v>
      </c>
      <c r="B20" s="47"/>
      <c r="C20" s="47"/>
      <c r="D20" s="47"/>
      <c r="E20" s="47"/>
      <c r="F20" s="47"/>
    </row>
    <row r="21" spans="1:6" ht="15">
      <c r="A21" s="47" t="s">
        <v>64</v>
      </c>
      <c r="B21" s="47"/>
      <c r="C21" s="47"/>
      <c r="D21" s="47"/>
      <c r="E21" s="47"/>
      <c r="F21" s="47"/>
    </row>
    <row r="22" spans="1:6" ht="15">
      <c r="A22" s="47" t="s">
        <v>65</v>
      </c>
      <c r="B22" s="47"/>
      <c r="C22" s="47"/>
      <c r="D22" s="47"/>
      <c r="E22" s="47"/>
      <c r="F22" s="47"/>
    </row>
    <row r="23" spans="1:6" ht="15">
      <c r="A23" s="47" t="s">
        <v>66</v>
      </c>
      <c r="B23" s="47"/>
      <c r="C23" s="47"/>
      <c r="D23" s="47"/>
      <c r="E23" s="47"/>
      <c r="F23" s="47"/>
    </row>
    <row r="24" spans="1:6" ht="15">
      <c r="A24" s="48" t="s">
        <v>67</v>
      </c>
      <c r="B24" s="47"/>
      <c r="C24" s="47"/>
      <c r="D24" s="47"/>
      <c r="E24" s="47"/>
      <c r="F24" s="47"/>
    </row>
    <row r="25" spans="1:6" ht="15">
      <c r="A25" s="47" t="s">
        <v>68</v>
      </c>
      <c r="B25" s="47"/>
      <c r="C25" s="47"/>
      <c r="D25" s="47"/>
      <c r="E25" s="47"/>
      <c r="F25" s="47"/>
    </row>
    <row r="26" ht="15">
      <c r="A26" s="40" t="s">
        <v>69</v>
      </c>
    </row>
    <row r="27" ht="15">
      <c r="A27" s="40" t="s">
        <v>70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2023-03-03T19:33:46Z</dcterms:created>
  <dcterms:modified xsi:type="dcterms:W3CDTF">2023-03-04T13:04:05Z</dcterms:modified>
  <cp:category/>
  <cp:version/>
  <cp:contentType/>
  <cp:contentStatus/>
</cp:coreProperties>
</file>