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<sst xmlns="http://schemas.openxmlformats.org/spreadsheetml/2006/main" count="82" uniqueCount="75">
  <si>
    <t>ОТЧЕТ</t>
  </si>
  <si>
    <t>по выполнению плана текущего ремонта жилого дома</t>
  </si>
  <si>
    <t>№8  по ул. Ларина с 01.01.2022г. по 31.12.2022г.</t>
  </si>
  <si>
    <t>№                             п/п</t>
  </si>
  <si>
    <t>Остаток на 01.01.2022.,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</si>
  <si>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</si>
  <si>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</si>
  <si>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</si>
  <si>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</si>
  <si>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</si>
  <si>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</si>
  <si>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</si>
  <si>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</si>
  <si>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96</t>
    </r>
    <r>
      <rPr>
        <b/>
        <sz val="11"/>
        <color indexed="8"/>
        <rFont val="Calibri"/>
        <family val="2"/>
      </rPr>
      <t xml:space="preserve">.66 </t>
    </r>
    <r>
      <rPr>
        <sz val="11"/>
        <color theme="1"/>
        <rFont val="Calibri"/>
        <family val="2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</si>
  <si>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</si>
  <si>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- 6.64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</si>
  <si>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</si>
  <si>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- 0.22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</si>
  <si>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</si>
  <si>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</si>
  <si>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- 8.90 т.р.</t>
  </si>
  <si>
    <t>Расходные материалы - 0.30 т.р.</t>
  </si>
  <si>
    <t>Аварийные работы - 4.65 т.р.</t>
  </si>
  <si>
    <t>Восстановительные работы, не входящих в состав технического обслуживания</t>
  </si>
  <si>
    <t>лифтов - 15.00 т.р.</t>
  </si>
  <si>
    <t>Замена санитарно-технич приборов - 60.95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</si>
  <si>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</si>
  <si>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</si>
  <si>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</si>
  <si>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Ларина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</si>
  <si>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</si>
  <si>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</si>
  <si>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</si>
  <si>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</si>
  <si>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</si>
  <si>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</si>
  <si>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</si>
  <si>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</si>
  <si>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</si>
  <si>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</si>
  <si>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</si>
  <si>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</si>
  <si>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</si>
  <si>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</si>
  <si>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</si>
  <si>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</si>
  <si>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</si>
  <si>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</si>
  <si>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Н/2008-24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</si>
  <si>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</si>
  <si>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</si>
  <si>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</si>
  <si>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</si>
  <si>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</si>
  <si>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</si>
  <si>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</si>
  <si>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</si>
  <si>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</si>
  <si>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</si>
  <si>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</si>
  <si>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</si>
  <si>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</si>
  <si>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</si>
  <si>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</si>
  <si>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</si>
  <si>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</si>
  <si>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33150,00 руб. </t>
  </si>
  <si>
    <t>ООО "Икс-Трим", АО "Эр-телеком холдинг", ООО "СкайНэт", ПАО "Ростелеком"</t>
  </si>
  <si>
    <t>арендаторы</t>
  </si>
  <si>
    <t>Поступило от ОАО "Аптека № 193" за управление и содержание общедомового имущества 19588,50 руб., от ГБУЗ Сертоловская ГБ - 36242,31 руб.</t>
  </si>
  <si>
    <t>ООО "Аптека №193", ГБУЗ Сертоловская ГБ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</si>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</sst>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center" vertical="center"/>
    </xf>
    <xf numFmtId="2" fontId="43" fillId="10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2" fontId="43" fillId="34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10" fillId="0" borderId="16" xfId="52" applyNumberFormat="1" applyFont="1" applyFill="1" applyBorder="1" applyAlignment="1">
      <alignment horizontal="right" vertical="top" wrapText="1"/>
      <protection/>
    </xf>
    <xf numFmtId="4" fontId="11" fillId="0" borderId="16" xfId="52" applyNumberFormat="1" applyFont="1" applyFill="1" applyBorder="1" applyAlignment="1">
      <alignment vertical="top" wrapText="1"/>
      <protection/>
    </xf>
    <xf numFmtId="2" fontId="3" fillId="0" borderId="0" xfId="52" applyNumberFormat="1" applyFill="1">
      <alignment/>
      <protection/>
    </xf>
    <xf numFmtId="4" fontId="10" fillId="0" borderId="16" xfId="52" applyNumberFormat="1" applyFont="1" applyFill="1" applyBorder="1" applyAlignment="1">
      <alignment vertical="top" wrapText="1"/>
      <protection/>
    </xf>
    <xf numFmtId="4" fontId="5" fillId="10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0" fontId="12" fillId="0" borderId="15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4" fontId="10" fillId="0" borderId="13" xfId="52" applyNumberFormat="1" applyFont="1" applyFill="1" applyBorder="1" applyAlignment="1">
      <alignment horizontal="right" vertical="top" wrapText="1"/>
      <protection/>
    </xf>
    <xf numFmtId="4" fontId="11" fillId="0" borderId="13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13" fillId="0" borderId="16" xfId="52" applyNumberFormat="1" applyFont="1" applyFill="1" applyBorder="1" applyAlignment="1">
      <alignment horizontal="right" vertical="top" wrapText="1"/>
      <protection/>
    </xf>
    <xf numFmtId="0" fontId="15" fillId="0" borderId="16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center" vertical="top" wrapText="1"/>
      <protection/>
    </xf>
    <xf numFmtId="0" fontId="8" fillId="33" borderId="15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right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0" fontId="5" fillId="0" borderId="11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0" fontId="10" fillId="33" borderId="14" xfId="52" applyFont="1" applyFill="1" applyBorder="1" applyAlignment="1">
      <alignment horizontal="center" vertical="center" wrapText="1"/>
      <protection/>
    </xf>
    <xf numFmtId="0" fontId="16" fillId="0" borderId="0" xfId="52" applyFont="1" applyFill="1">
      <alignment/>
      <protection/>
    </xf>
    <xf numFmtId="4" fontId="17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18" fillId="0" borderId="0" xfId="52" applyFont="1" applyFill="1">
      <alignment/>
      <protection/>
    </xf>
    <xf numFmtId="0" fontId="13" fillId="0" borderId="0" xfId="52" applyFont="1" applyFill="1">
      <alignment/>
      <protection/>
    </xf>
    <xf numFmtId="4" fontId="10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4" fillId="0" borderId="1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4" fontId="10" fillId="33" borderId="11" xfId="52" applyNumberFormat="1" applyFont="1" applyFill="1" applyBorder="1" applyAlignment="1">
      <alignment horizontal="center" vertical="top" wrapText="1"/>
      <protection/>
    </xf>
    <xf numFmtId="0" fontId="3" fillId="33" borderId="12" xfId="52" applyFill="1" applyBorder="1" applyAlignment="1">
      <alignment horizontal="center" vertical="top" wrapText="1"/>
      <protection/>
    </xf>
    <xf numFmtId="0" fontId="3" fillId="33" borderId="13" xfId="52" applyFill="1" applyBorder="1" applyAlignment="1">
      <alignment horizontal="center" vertical="top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61"/>
  <sheetViews>
    <sheetView zoomScalePageLayoutView="0" workbookViewId="0" topLeftCell="C30">
      <selection activeCell="D49" sqref="D49:H49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8.57421875" style="0" customWidth="1"/>
    <col min="4" max="4" width="13.421875" style="0" customWidth="1"/>
    <col min="5" max="5" width="11.8515625" style="0" customWidth="1"/>
    <col min="6" max="6" width="13.28125" style="0" customWidth="1"/>
    <col min="7" max="7" width="11.8515625" style="0" customWidth="1"/>
    <col min="8" max="8" width="13.7109375" style="0" customWidth="1"/>
    <col min="9" max="9" width="23.00390625" style="0" customWidth="1"/>
    <col min="10" max="11" width="9.57421875" style="0" hidden="1" customWidth="1"/>
    <col min="12" max="12" width="0" style="0" hidden="1" customWidth="1"/>
  </cols>
  <sheetData>
    <row r="1" spans="3:9" ht="12.75" customHeight="1" hidden="1">
      <c r="C1" s="13"/>
      <c r="D1" s="13"/>
      <c r="E1" s="13"/>
      <c r="F1" s="13"/>
      <c r="G1" s="13"/>
      <c r="H1" s="13"/>
      <c r="I1" s="13"/>
    </row>
    <row r="2" spans="3:9" ht="13.5" customHeight="1" hidden="1" thickBot="1">
      <c r="C2" s="13"/>
      <c r="D2" s="13"/>
      <c r="E2" s="13" t="s">
        <v>26</v>
      </c>
      <c r="F2" s="13"/>
      <c r="G2" s="13"/>
      <c r="H2" s="13"/>
      <c r="I2" s="13"/>
    </row>
    <row r="3" spans="3:9" ht="13.5" customHeight="1" hidden="1" thickBot="1">
      <c r="C3" s="15"/>
      <c r="D3" s="16"/>
      <c r="E3" s="17"/>
      <c r="F3" s="17"/>
      <c r="G3" s="17"/>
      <c r="H3" s="17"/>
      <c r="I3" s="18"/>
    </row>
    <row r="4" spans="3:9" ht="12.75" customHeight="1" hidden="1">
      <c r="C4" s="19"/>
      <c r="D4" s="19"/>
      <c r="E4" s="20"/>
      <c r="F4" s="20"/>
      <c r="G4" s="20"/>
      <c r="H4" s="20"/>
      <c r="I4" s="20"/>
    </row>
    <row r="5" spans="3:9" ht="12.75" customHeight="1">
      <c r="C5" s="19"/>
      <c r="D5" s="19"/>
      <c r="E5" s="20"/>
      <c r="F5" s="20"/>
      <c r="G5" s="20"/>
      <c r="H5" s="20"/>
      <c r="I5" s="20"/>
    </row>
    <row r="6" spans="3:9" ht="12.75" customHeight="1">
      <c r="C6" s="19"/>
      <c r="D6" s="19"/>
      <c r="E6" s="20"/>
      <c r="F6" s="20"/>
      <c r="G6" s="20"/>
      <c r="H6" s="20"/>
      <c r="I6" s="20"/>
    </row>
    <row r="7" spans="3:9" ht="12.75" customHeight="1">
      <c r="C7" s="19"/>
      <c r="D7" s="19"/>
      <c r="E7" s="20"/>
      <c r="F7" s="20"/>
      <c r="G7" s="20"/>
      <c r="H7" s="20"/>
      <c r="I7" s="20"/>
    </row>
    <row r="8" spans="3:9" ht="12.75" customHeight="1">
      <c r="C8" s="19"/>
      <c r="D8" s="19"/>
      <c r="E8" s="20"/>
      <c r="F8" s="20"/>
      <c r="G8" s="20"/>
      <c r="H8" s="20"/>
      <c r="I8" s="20"/>
    </row>
    <row r="9" spans="3:9" ht="12.75" customHeight="1">
      <c r="C9" s="19"/>
      <c r="D9" s="19"/>
      <c r="E9" s="20"/>
      <c r="F9" s="20"/>
      <c r="G9" s="20"/>
      <c r="H9" s="20"/>
      <c r="I9" s="20"/>
    </row>
    <row r="10" spans="3:9" ht="12.75" customHeight="1">
      <c r="C10" s="19"/>
      <c r="D10" s="19"/>
      <c r="E10" s="20"/>
      <c r="F10" s="20"/>
      <c r="G10" s="20"/>
      <c r="H10" s="20"/>
      <c r="I10" s="20"/>
    </row>
    <row r="11" spans="3:9" ht="12.75" customHeight="1">
      <c r="C11" s="19"/>
      <c r="D11" s="19"/>
      <c r="E11" s="20"/>
      <c r="F11" s="20"/>
      <c r="G11" s="20"/>
      <c r="H11" s="20"/>
      <c r="I11" s="20"/>
    </row>
    <row r="12" spans="3:9" ht="12.75" customHeight="1">
      <c r="C12" s="19"/>
      <c r="D12" s="19"/>
      <c r="E12" s="20"/>
      <c r="F12" s="20"/>
      <c r="G12" s="20"/>
      <c r="H12" s="20"/>
      <c r="I12" s="20"/>
    </row>
    <row r="13" spans="3:9" ht="12.75" customHeight="1">
      <c r="C13" s="19"/>
      <c r="D13" s="19"/>
      <c r="E13" s="20"/>
      <c r="F13" s="20"/>
      <c r="G13" s="20"/>
      <c r="H13" s="20"/>
      <c r="I13" s="20"/>
    </row>
    <row r="14" spans="3:9" ht="12.75" customHeight="1">
      <c r="C14" s="19"/>
      <c r="D14" s="19"/>
      <c r="E14" s="20"/>
      <c r="F14" s="20"/>
      <c r="G14" s="20"/>
      <c r="H14" s="20"/>
      <c r="I14" s="20"/>
    </row>
    <row r="15" spans="3:9" ht="12.75" customHeight="1">
      <c r="C15" s="19"/>
      <c r="D15" s="19"/>
      <c r="E15" s="20"/>
      <c r="F15" s="20"/>
      <c r="G15" s="20"/>
      <c r="H15" s="20"/>
      <c r="I15" s="20"/>
    </row>
    <row r="16" spans="3:9" ht="12.75" customHeight="1">
      <c r="C16" s="19"/>
      <c r="D16" s="19"/>
      <c r="E16" s="20"/>
      <c r="F16" s="20"/>
      <c r="G16" s="20"/>
      <c r="H16" s="20"/>
      <c r="I16" s="20"/>
    </row>
    <row r="17" spans="3:11" ht="12.75" customHeight="1">
      <c r="C17" s="19"/>
      <c r="D17" s="19"/>
      <c r="E17" s="20"/>
      <c r="F17" s="20"/>
      <c r="G17" s="20"/>
      <c r="H17" s="20"/>
      <c r="I17" s="20"/>
      <c r="J17" s="14"/>
      <c r="K17" s="14"/>
    </row>
    <row r="18" spans="3:11" ht="12.75" customHeight="1">
      <c r="C18" s="19"/>
      <c r="D18" s="19"/>
      <c r="E18" s="20"/>
      <c r="F18" s="20"/>
      <c r="G18" s="20"/>
      <c r="H18" s="20"/>
      <c r="I18" s="20"/>
      <c r="J18" s="14"/>
      <c r="K18" s="14"/>
    </row>
    <row r="19" spans="3:11" ht="12.75" customHeight="1">
      <c r="C19" s="19"/>
      <c r="D19" s="19"/>
      <c r="E19" s="20"/>
      <c r="F19" s="20"/>
      <c r="G19" s="20"/>
      <c r="H19" s="20"/>
      <c r="I19" s="20"/>
      <c r="J19" s="14"/>
      <c r="K19" s="14"/>
    </row>
    <row r="20" spans="3:11" ht="12.75" customHeight="1">
      <c r="C20" s="19"/>
      <c r="D20" s="19"/>
      <c r="E20" s="20"/>
      <c r="F20" s="20"/>
      <c r="G20" s="20"/>
      <c r="H20" s="20"/>
      <c r="I20" s="20"/>
      <c r="J20" s="14"/>
      <c r="K20" s="14"/>
    </row>
    <row r="21" spans="3:11" ht="15">
      <c r="C21" s="61" t="s">
        <v>27</v>
      </c>
      <c r="D21" s="61"/>
      <c r="E21" s="61"/>
      <c r="F21" s="61"/>
      <c r="G21" s="61"/>
      <c r="H21" s="61"/>
      <c r="I21" s="61"/>
      <c r="J21" s="14"/>
      <c r="K21" s="14"/>
    </row>
    <row r="22" spans="3:11" ht="15">
      <c r="C22" s="62" t="s">
        <v>28</v>
      </c>
      <c r="D22" s="62"/>
      <c r="E22" s="62"/>
      <c r="F22" s="62"/>
      <c r="G22" s="62"/>
      <c r="H22" s="62"/>
      <c r="I22" s="62"/>
      <c r="J22" s="14"/>
      <c r="K22" s="14"/>
    </row>
    <row r="23" spans="3:11" ht="15">
      <c r="C23" s="62" t="s">
        <v>29</v>
      </c>
      <c r="D23" s="62"/>
      <c r="E23" s="62"/>
      <c r="F23" s="62"/>
      <c r="G23" s="62"/>
      <c r="H23" s="62"/>
      <c r="I23" s="62"/>
      <c r="J23" s="14"/>
      <c r="K23" s="14"/>
    </row>
    <row r="24" spans="3:11" ht="6" customHeight="1" thickBot="1">
      <c r="C24" s="63"/>
      <c r="D24" s="63"/>
      <c r="E24" s="63"/>
      <c r="F24" s="63"/>
      <c r="G24" s="63"/>
      <c r="H24" s="63"/>
      <c r="I24" s="63"/>
      <c r="J24" s="14"/>
      <c r="K24" s="14"/>
    </row>
    <row r="25" spans="3:11" ht="57.75" customHeight="1" thickBot="1">
      <c r="C25" s="21" t="s">
        <v>30</v>
      </c>
      <c r="D25" s="22" t="s">
        <v>31</v>
      </c>
      <c r="E25" s="23" t="s">
        <v>32</v>
      </c>
      <c r="F25" s="23" t="s">
        <v>33</v>
      </c>
      <c r="G25" s="23" t="s">
        <v>34</v>
      </c>
      <c r="H25" s="23" t="s">
        <v>35</v>
      </c>
      <c r="I25" s="22" t="s">
        <v>36</v>
      </c>
      <c r="J25" s="14"/>
      <c r="K25" s="14"/>
    </row>
    <row r="26" spans="3:11" ht="13.5" customHeight="1" thickBot="1">
      <c r="C26" s="64" t="s">
        <v>37</v>
      </c>
      <c r="D26" s="65"/>
      <c r="E26" s="65"/>
      <c r="F26" s="65"/>
      <c r="G26" s="65"/>
      <c r="H26" s="65"/>
      <c r="I26" s="66"/>
      <c r="J26" s="14"/>
      <c r="K26" s="14"/>
    </row>
    <row r="27" spans="3:11" ht="13.5" customHeight="1" thickBot="1">
      <c r="C27" s="24" t="s">
        <v>38</v>
      </c>
      <c r="D27" s="25">
        <v>16569.300000000003</v>
      </c>
      <c r="E27" s="26"/>
      <c r="F27" s="26"/>
      <c r="G27" s="26"/>
      <c r="H27" s="26">
        <f>+D27+E27-F27</f>
        <v>16569.300000000003</v>
      </c>
      <c r="I27" s="67" t="s">
        <v>39</v>
      </c>
      <c r="J27" s="14"/>
      <c r="K27" s="27">
        <f>12695.2+8229.08+3890.16+182473.74</f>
        <v>207288.18</v>
      </c>
    </row>
    <row r="28" spans="3:11" ht="13.5" customHeight="1" thickBot="1">
      <c r="C28" s="24" t="s">
        <v>40</v>
      </c>
      <c r="D28" s="25">
        <v>7820.619999999995</v>
      </c>
      <c r="E28" s="28"/>
      <c r="F28" s="28"/>
      <c r="G28" s="26"/>
      <c r="H28" s="26">
        <f>+D28+E28-F28</f>
        <v>7820.619999999995</v>
      </c>
      <c r="I28" s="68"/>
      <c r="J28" s="14"/>
      <c r="K28" s="14">
        <f>1999.97+2781.62+56243.13-7267.35+4791.28</f>
        <v>58548.65</v>
      </c>
    </row>
    <row r="29" spans="3:11" ht="13.5" customHeight="1" thickBot="1">
      <c r="C29" s="24" t="s">
        <v>41</v>
      </c>
      <c r="D29" s="25">
        <v>3596.9999999999977</v>
      </c>
      <c r="E29" s="28"/>
      <c r="F29" s="28">
        <v>25.23</v>
      </c>
      <c r="G29" s="26"/>
      <c r="H29" s="26">
        <f>+D29+E29-F29</f>
        <v>3571.7699999999977</v>
      </c>
      <c r="I29" s="68"/>
      <c r="J29" s="14"/>
      <c r="K29" s="14">
        <f>5851.64+30299.05-2187.82+1111.01</f>
        <v>35073.880000000005</v>
      </c>
    </row>
    <row r="30" spans="3:11" ht="13.5" customHeight="1" thickBot="1">
      <c r="C30" s="24" t="s">
        <v>42</v>
      </c>
      <c r="D30" s="25">
        <v>2351.7</v>
      </c>
      <c r="E30" s="28"/>
      <c r="F30" s="28">
        <v>21.09</v>
      </c>
      <c r="G30" s="26"/>
      <c r="H30" s="26">
        <f>+D30+E30-F30</f>
        <v>2330.6099999999997</v>
      </c>
      <c r="I30" s="68"/>
      <c r="J30" s="14"/>
      <c r="K30" s="14">
        <f>11059.3+675.03+8194.05-533.39+251.73+2050.56</f>
        <v>21697.28</v>
      </c>
    </row>
    <row r="31" spans="3:11" ht="13.5" customHeight="1" hidden="1" thickBot="1">
      <c r="C31" s="24" t="s">
        <v>43</v>
      </c>
      <c r="D31" s="25"/>
      <c r="E31" s="28"/>
      <c r="F31" s="28"/>
      <c r="G31" s="26"/>
      <c r="H31" s="26">
        <f>+D31+E31-F31</f>
        <v>0</v>
      </c>
      <c r="I31" s="69"/>
      <c r="J31" s="14"/>
      <c r="K31" s="14">
        <f>299.09+1821.11+645.48+35.27+3.1+8.83</f>
        <v>2812.8799999999997</v>
      </c>
    </row>
    <row r="32" spans="3:11" ht="13.5" customHeight="1" thickBot="1">
      <c r="C32" s="24" t="s">
        <v>44</v>
      </c>
      <c r="D32" s="29">
        <f>SUM(D27:D31)</f>
        <v>30338.619999999995</v>
      </c>
      <c r="E32" s="30">
        <f>SUM(E27:E31)</f>
        <v>0</v>
      </c>
      <c r="F32" s="30">
        <f>SUM(F27:F31)</f>
        <v>46.32</v>
      </c>
      <c r="G32" s="30">
        <f>SUM(G27:G31)</f>
        <v>0</v>
      </c>
      <c r="H32" s="30">
        <f>SUM(H27:H31)</f>
        <v>30292.299999999996</v>
      </c>
      <c r="I32" s="31"/>
      <c r="J32" s="14"/>
      <c r="K32" s="14"/>
    </row>
    <row r="33" spans="3:12" ht="13.5" customHeight="1" thickBot="1">
      <c r="C33" s="53" t="s">
        <v>45</v>
      </c>
      <c r="D33" s="53"/>
      <c r="E33" s="53"/>
      <c r="F33" s="53"/>
      <c r="G33" s="53"/>
      <c r="H33" s="53"/>
      <c r="I33" s="53"/>
      <c r="J33" s="14"/>
      <c r="K33" s="14"/>
      <c r="L33" s="14"/>
    </row>
    <row r="34" spans="3:12" ht="50.25" customHeight="1" thickBot="1">
      <c r="C34" s="32" t="s">
        <v>30</v>
      </c>
      <c r="D34" s="22" t="s">
        <v>31</v>
      </c>
      <c r="E34" s="23" t="s">
        <v>32</v>
      </c>
      <c r="F34" s="23" t="s">
        <v>33</v>
      </c>
      <c r="G34" s="23" t="s">
        <v>34</v>
      </c>
      <c r="H34" s="23" t="s">
        <v>35</v>
      </c>
      <c r="I34" s="33" t="s">
        <v>46</v>
      </c>
      <c r="J34" s="14"/>
      <c r="K34" s="14"/>
      <c r="L34" s="14"/>
    </row>
    <row r="35" spans="3:12" ht="27" customHeight="1" thickBot="1">
      <c r="C35" s="21" t="s">
        <v>47</v>
      </c>
      <c r="D35" s="34">
        <v>154972.19000000006</v>
      </c>
      <c r="E35" s="35">
        <v>761860.9</v>
      </c>
      <c r="F35" s="35">
        <v>728694.25</v>
      </c>
      <c r="G35" s="35">
        <f>+E35</f>
        <v>761860.9</v>
      </c>
      <c r="H35" s="35">
        <f aca="true" t="shared" si="0" ref="H35:H45">+D35+E35-F35</f>
        <v>188138.84000000008</v>
      </c>
      <c r="I35" s="54" t="s">
        <v>48</v>
      </c>
      <c r="J35" s="27">
        <f>104050.56+1.55-2.76+20.9-37.76+1483.17+114.82+4188.66+934</f>
        <v>110753.14000000001</v>
      </c>
      <c r="K35" s="36">
        <f>+J35-H35</f>
        <v>-77385.70000000007</v>
      </c>
      <c r="L35" s="36">
        <f>73824.18+20.64-26.02+88.39-111.56+2.19-2.76+29.92-37.76-D35</f>
        <v>-81184.97000000006</v>
      </c>
    </row>
    <row r="36" spans="3:12" ht="14.25" customHeight="1" thickBot="1">
      <c r="C36" s="24" t="s">
        <v>49</v>
      </c>
      <c r="D36" s="25">
        <v>36712.100000000006</v>
      </c>
      <c r="E36" s="26">
        <v>161060.42</v>
      </c>
      <c r="F36" s="26">
        <v>154102.78</v>
      </c>
      <c r="G36" s="35">
        <v>96655.53</v>
      </c>
      <c r="H36" s="35">
        <f t="shared" si="0"/>
        <v>43669.74000000002</v>
      </c>
      <c r="I36" s="55"/>
      <c r="J36" s="14"/>
      <c r="K36" s="14"/>
      <c r="L36" s="14"/>
    </row>
    <row r="37" spans="3:12" ht="13.5" customHeight="1" thickBot="1">
      <c r="C37" s="32" t="s">
        <v>50</v>
      </c>
      <c r="D37" s="37">
        <v>3.001332515850663E-11</v>
      </c>
      <c r="E37" s="26"/>
      <c r="F37" s="26"/>
      <c r="G37" s="35"/>
      <c r="H37" s="35">
        <f t="shared" si="0"/>
        <v>3.001332515850663E-11</v>
      </c>
      <c r="I37" s="38"/>
      <c r="J37" s="14"/>
      <c r="K37" s="14"/>
      <c r="L37" s="14"/>
    </row>
    <row r="38" spans="3:12" ht="12.75" customHeight="1" thickBot="1">
      <c r="C38" s="24" t="s">
        <v>51</v>
      </c>
      <c r="D38" s="25">
        <v>21091.25</v>
      </c>
      <c r="E38" s="26">
        <v>86501.26</v>
      </c>
      <c r="F38" s="26">
        <v>82823.67</v>
      </c>
      <c r="G38" s="35">
        <v>52650.9</v>
      </c>
      <c r="H38" s="35">
        <f t="shared" si="0"/>
        <v>24768.839999999997</v>
      </c>
      <c r="I38" s="38" t="s">
        <v>52</v>
      </c>
      <c r="J38" s="14"/>
      <c r="K38" s="14"/>
      <c r="L38" s="14"/>
    </row>
    <row r="39" spans="3:12" ht="26.25" customHeight="1" thickBot="1">
      <c r="C39" s="24" t="s">
        <v>53</v>
      </c>
      <c r="D39" s="25">
        <v>1870.1099999999992</v>
      </c>
      <c r="E39" s="26"/>
      <c r="F39" s="26"/>
      <c r="G39" s="35"/>
      <c r="H39" s="35">
        <f t="shared" si="0"/>
        <v>1870.1099999999992</v>
      </c>
      <c r="I39" s="39" t="s">
        <v>54</v>
      </c>
      <c r="J39" s="14">
        <f>11310.57+4463.55</f>
        <v>15774.119999999999</v>
      </c>
      <c r="K39" s="14">
        <f>14400.01+4862.63+3326.34</f>
        <v>22588.98</v>
      </c>
      <c r="L39" s="14"/>
    </row>
    <row r="40" spans="3:12" ht="32.25" customHeight="1" thickBot="1">
      <c r="C40" s="24" t="s">
        <v>55</v>
      </c>
      <c r="D40" s="25">
        <v>2112.1299999999974</v>
      </c>
      <c r="E40" s="28">
        <v>9050.66</v>
      </c>
      <c r="F40" s="28">
        <v>8660.32</v>
      </c>
      <c r="G40" s="35"/>
      <c r="H40" s="35">
        <f t="shared" si="0"/>
        <v>2502.4699999999975</v>
      </c>
      <c r="I40" s="39" t="s">
        <v>56</v>
      </c>
      <c r="J40" s="14"/>
      <c r="K40" s="14"/>
      <c r="L40" s="14"/>
    </row>
    <row r="41" spans="3:12" ht="13.5" customHeight="1" thickBot="1">
      <c r="C41" s="32" t="s">
        <v>57</v>
      </c>
      <c r="D41" s="25">
        <v>1882.7</v>
      </c>
      <c r="E41" s="28"/>
      <c r="F41" s="28"/>
      <c r="G41" s="35"/>
      <c r="H41" s="35">
        <f t="shared" si="0"/>
        <v>1882.7</v>
      </c>
      <c r="I41" s="38"/>
      <c r="J41" s="27">
        <f>16153.59-232.89</f>
        <v>15920.7</v>
      </c>
      <c r="K41" s="14"/>
      <c r="L41" s="14"/>
    </row>
    <row r="42" spans="3:12" ht="13.5" customHeight="1" thickBot="1">
      <c r="C42" s="32" t="s">
        <v>58</v>
      </c>
      <c r="D42" s="25">
        <v>4005.93</v>
      </c>
      <c r="E42" s="28"/>
      <c r="F42" s="28"/>
      <c r="G42" s="35"/>
      <c r="H42" s="35">
        <f t="shared" si="0"/>
        <v>4005.93</v>
      </c>
      <c r="I42" s="38"/>
      <c r="J42" s="14">
        <f>1109.81+549.56</f>
        <v>1659.37</v>
      </c>
      <c r="K42" s="14">
        <f>4033.04+8130.52</f>
        <v>12163.560000000001</v>
      </c>
      <c r="L42" s="14"/>
    </row>
    <row r="43" spans="3:12" ht="13.5" customHeight="1" thickBot="1">
      <c r="C43" s="40" t="s">
        <v>59</v>
      </c>
      <c r="D43" s="25">
        <v>14380.939999999988</v>
      </c>
      <c r="E43" s="28">
        <f>14145+2999.33</f>
        <v>17144.33</v>
      </c>
      <c r="F43" s="28">
        <f>25155.65+5644.36</f>
        <v>30800.010000000002</v>
      </c>
      <c r="G43" s="35">
        <f>+E43</f>
        <v>17144.33</v>
      </c>
      <c r="H43" s="35">
        <f t="shared" si="0"/>
        <v>725.2599999999875</v>
      </c>
      <c r="I43" s="38" t="s">
        <v>60</v>
      </c>
      <c r="J43" s="14"/>
      <c r="K43" s="14"/>
      <c r="L43" s="14"/>
    </row>
    <row r="44" spans="3:12" ht="13.5" customHeight="1" thickBot="1">
      <c r="C44" s="32" t="s">
        <v>61</v>
      </c>
      <c r="D44" s="25">
        <v>-11562.51</v>
      </c>
      <c r="E44" s="28">
        <f>70838.15+29530.85</f>
        <v>100369</v>
      </c>
      <c r="F44" s="28">
        <f>51765.41+26057.93+271.18</f>
        <v>78094.51999999999</v>
      </c>
      <c r="G44" s="35">
        <f>+E44</f>
        <v>100369</v>
      </c>
      <c r="H44" s="35">
        <f t="shared" si="0"/>
        <v>10711.970000000016</v>
      </c>
      <c r="I44" s="38"/>
      <c r="J44" s="14"/>
      <c r="K44" s="14"/>
      <c r="L44" s="14"/>
    </row>
    <row r="45" spans="3:12" ht="13.5" customHeight="1" thickBot="1">
      <c r="C45" s="24" t="s">
        <v>62</v>
      </c>
      <c r="D45" s="41">
        <v>17029.709999999992</v>
      </c>
      <c r="E45" s="28">
        <v>73109.84</v>
      </c>
      <c r="F45" s="28">
        <v>69992.65</v>
      </c>
      <c r="G45" s="35">
        <v>43931.28</v>
      </c>
      <c r="H45" s="35">
        <f t="shared" si="0"/>
        <v>20146.899999999994</v>
      </c>
      <c r="I45" s="39" t="s">
        <v>63</v>
      </c>
      <c r="J45" s="14"/>
      <c r="K45" s="14"/>
      <c r="L45" s="14"/>
    </row>
    <row r="46" spans="3:9" s="43" customFormat="1" ht="13.5" customHeight="1" thickBot="1">
      <c r="C46" s="24" t="s">
        <v>44</v>
      </c>
      <c r="D46" s="29">
        <f>SUM(D35:D45)</f>
        <v>242494.55000000008</v>
      </c>
      <c r="E46" s="30">
        <f>SUM(E35:E45)</f>
        <v>1209096.4100000001</v>
      </c>
      <c r="F46" s="30">
        <f>SUM(F35:F45)</f>
        <v>1153168.2</v>
      </c>
      <c r="G46" s="30">
        <f>SUM(G35:G45)</f>
        <v>1072611.94</v>
      </c>
      <c r="H46" s="30">
        <f>SUM(H35:H45)</f>
        <v>298422.7600000001</v>
      </c>
      <c r="I46" s="42"/>
    </row>
    <row r="47" spans="3:12" ht="13.5" customHeight="1" thickBot="1">
      <c r="C47" s="56" t="s">
        <v>64</v>
      </c>
      <c r="D47" s="56"/>
      <c r="E47" s="56"/>
      <c r="F47" s="56"/>
      <c r="G47" s="56"/>
      <c r="H47" s="56"/>
      <c r="I47" s="56"/>
      <c r="J47" s="14"/>
      <c r="K47" s="14"/>
      <c r="L47" s="14"/>
    </row>
    <row r="48" spans="3:12" ht="53.25" customHeight="1" thickBot="1">
      <c r="C48" s="44" t="s">
        <v>65</v>
      </c>
      <c r="D48" s="57" t="s">
        <v>66</v>
      </c>
      <c r="E48" s="57"/>
      <c r="F48" s="57"/>
      <c r="G48" s="57"/>
      <c r="H48" s="57"/>
      <c r="I48" s="45" t="s">
        <v>67</v>
      </c>
      <c r="J48" s="14"/>
      <c r="K48" s="14"/>
      <c r="L48" s="14"/>
    </row>
    <row r="49" spans="3:9" ht="39" customHeight="1" thickBot="1">
      <c r="C49" s="44" t="s">
        <v>68</v>
      </c>
      <c r="D49" s="58" t="s">
        <v>69</v>
      </c>
      <c r="E49" s="59"/>
      <c r="F49" s="59"/>
      <c r="G49" s="59"/>
      <c r="H49" s="60"/>
      <c r="I49" s="46" t="s">
        <v>70</v>
      </c>
    </row>
    <row r="50" spans="3:9" ht="18.75" customHeight="1">
      <c r="C50" s="47" t="s">
        <v>71</v>
      </c>
      <c r="D50" s="47"/>
      <c r="E50" s="47"/>
      <c r="F50" s="47"/>
      <c r="G50" s="47"/>
      <c r="H50" s="48">
        <f>+H32+H46</f>
        <v>328715.0600000001</v>
      </c>
      <c r="I50" s="49"/>
    </row>
    <row r="51" spans="3:9" ht="16.5" customHeight="1" hidden="1">
      <c r="C51" s="50" t="s">
        <v>72</v>
      </c>
      <c r="D51" s="50"/>
      <c r="E51" s="49"/>
      <c r="F51" s="49"/>
      <c r="G51" s="49"/>
      <c r="H51" s="49"/>
      <c r="I51" s="49"/>
    </row>
    <row r="52" spans="3:9" ht="12.75" customHeight="1" hidden="1">
      <c r="C52" s="51" t="s">
        <v>73</v>
      </c>
      <c r="D52" s="49"/>
      <c r="E52" s="49"/>
      <c r="F52" s="49"/>
      <c r="G52" s="49"/>
      <c r="H52" s="49"/>
      <c r="I52" s="49"/>
    </row>
    <row r="53" spans="3:9" ht="12.75" customHeight="1">
      <c r="C53" s="49"/>
      <c r="D53" s="49"/>
      <c r="E53" s="49"/>
      <c r="F53" s="49"/>
      <c r="G53" s="49"/>
      <c r="H53" s="49"/>
      <c r="I53" s="49"/>
    </row>
    <row r="54" spans="3:9" ht="15" hidden="1">
      <c r="C54" s="49"/>
      <c r="D54" s="52">
        <f>+D35+D36+D37+D40</f>
        <v>193796.4200000001</v>
      </c>
      <c r="E54" s="52">
        <f>+E35+E36+E37+E40</f>
        <v>931971.9800000001</v>
      </c>
      <c r="F54" s="52">
        <f>+F35+F36+F37+F40</f>
        <v>891457.35</v>
      </c>
      <c r="G54" s="52">
        <f>+G35+G36+G37+G40</f>
        <v>858516.43</v>
      </c>
      <c r="H54" s="52">
        <f>+H35+H36+H37+H40</f>
        <v>234311.05000000013</v>
      </c>
      <c r="I54" s="49"/>
    </row>
    <row r="55" spans="3:9" ht="15" hidden="1">
      <c r="C55" s="49"/>
      <c r="D55" s="52"/>
      <c r="E55" s="49"/>
      <c r="F55" s="49"/>
      <c r="G55" s="49"/>
      <c r="H55" s="49">
        <f>15.5+10443.85+1.15+2723.76+29529.65+134947.99+13135.38+16038.24+1639.19+4833.5+1786.35+26955.3+2083.61+15122.68</f>
        <v>259256.14999999997</v>
      </c>
      <c r="I55" s="49"/>
    </row>
    <row r="56" spans="3:9" ht="15">
      <c r="C56" s="49" t="s">
        <v>74</v>
      </c>
      <c r="D56" s="49"/>
      <c r="E56" s="52">
        <f>+E46+E32+33150+19588.5+36242.31</f>
        <v>1298077.2200000002</v>
      </c>
      <c r="F56" s="52"/>
      <c r="G56" s="52">
        <f>+G46+G32</f>
        <v>1072611.94</v>
      </c>
      <c r="H56" s="52"/>
      <c r="I56" s="49"/>
    </row>
    <row r="57" spans="3:9" ht="15">
      <c r="C57" s="49"/>
      <c r="D57" s="49"/>
      <c r="E57" s="49"/>
      <c r="F57" s="49"/>
      <c r="G57" s="49"/>
      <c r="H57" s="49"/>
      <c r="I57" s="49"/>
    </row>
    <row r="58" spans="3:9" ht="15" hidden="1">
      <c r="C58" s="49"/>
      <c r="D58" s="49">
        <f>114309.82+110946.58</f>
        <v>225256.40000000002</v>
      </c>
      <c r="E58" s="49"/>
      <c r="F58" s="49"/>
      <c r="G58" s="49"/>
      <c r="H58" s="49"/>
      <c r="I58" s="49"/>
    </row>
    <row r="59" spans="3:9" ht="15" hidden="1">
      <c r="C59" s="49"/>
      <c r="D59" s="49">
        <v>510594.58</v>
      </c>
      <c r="E59" s="49"/>
      <c r="F59" s="49"/>
      <c r="G59" s="49"/>
      <c r="H59" s="49"/>
      <c r="I59" s="49"/>
    </row>
    <row r="60" spans="3:9" ht="15" hidden="1">
      <c r="C60" s="49"/>
      <c r="D60" s="52">
        <f>+D59-D46-D32</f>
        <v>237761.40999999992</v>
      </c>
      <c r="E60" s="49"/>
      <c r="F60" s="49"/>
      <c r="G60" s="49"/>
      <c r="H60" s="49"/>
      <c r="I60" s="49"/>
    </row>
    <row r="61" spans="3:9" ht="15">
      <c r="C61" s="49"/>
      <c r="D61" s="49"/>
      <c r="E61" s="49"/>
      <c r="F61" s="49"/>
      <c r="G61" s="49"/>
      <c r="H61" s="49"/>
      <c r="I61" s="49"/>
    </row>
  </sheetData>
  <sheetProtection/>
  <mergeCells count="11">
    <mergeCell ref="I27:I31"/>
    <mergeCell ref="C33:I33"/>
    <mergeCell ref="I35:I36"/>
    <mergeCell ref="C47:I47"/>
    <mergeCell ref="D48:H48"/>
    <mergeCell ref="D49:H49"/>
    <mergeCell ref="C21:I21"/>
    <mergeCell ref="C22:I22"/>
    <mergeCell ref="C23:I23"/>
    <mergeCell ref="C24:I24"/>
    <mergeCell ref="C26:I26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I31"/>
  <sheetViews>
    <sheetView tabSelected="1" zoomScaleSheetLayoutView="120" zoomScalePageLayoutView="0" workbookViewId="0" topLeftCell="A16">
      <selection activeCell="I26" sqref="I26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8" width="15.140625" style="0" customWidth="1"/>
    <col min="9" max="9" width="14.421875" style="0" customWidth="1"/>
  </cols>
  <sheetData>
    <row r="11" ht="15">
      <c r="F11" s="1"/>
    </row>
    <row r="13" spans="1:9" ht="15">
      <c r="A13" s="70" t="s">
        <v>0</v>
      </c>
      <c r="B13" s="70"/>
      <c r="C13" s="70"/>
      <c r="D13" s="70"/>
      <c r="E13" s="70"/>
      <c r="F13" s="70"/>
      <c r="G13" s="70"/>
      <c r="H13" s="70"/>
      <c r="I13" s="70"/>
    </row>
    <row r="14" spans="1:9" ht="15">
      <c r="A14" s="70" t="s">
        <v>1</v>
      </c>
      <c r="B14" s="70"/>
      <c r="C14" s="70"/>
      <c r="D14" s="70"/>
      <c r="E14" s="70"/>
      <c r="F14" s="70"/>
      <c r="G14" s="70"/>
      <c r="H14" s="70"/>
      <c r="I14" s="70"/>
    </row>
    <row r="15" spans="1:9" ht="15">
      <c r="A15" s="70" t="s">
        <v>2</v>
      </c>
      <c r="B15" s="70"/>
      <c r="C15" s="70"/>
      <c r="D15" s="70"/>
      <c r="E15" s="70"/>
      <c r="F15" s="70"/>
      <c r="G15" s="70"/>
      <c r="H15" s="70"/>
      <c r="I15" s="70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 ht="15">
      <c r="A17" s="4" t="s">
        <v>12</v>
      </c>
      <c r="B17" s="5">
        <v>-831.30343</v>
      </c>
      <c r="C17" s="6"/>
      <c r="D17" s="6">
        <v>161.06042</v>
      </c>
      <c r="E17" s="6">
        <v>154.10278</v>
      </c>
      <c r="F17" s="7">
        <v>88.98081</v>
      </c>
      <c r="G17" s="5">
        <v>96.65553</v>
      </c>
      <c r="H17" s="8">
        <v>43.66974</v>
      </c>
      <c r="I17" s="8">
        <f>B17+D17+F17-G17</f>
        <v>-677.91773</v>
      </c>
    </row>
    <row r="19" ht="15">
      <c r="A19" t="s">
        <v>13</v>
      </c>
    </row>
    <row r="20" spans="1:5" ht="15">
      <c r="A20" s="9" t="s">
        <v>14</v>
      </c>
      <c r="B20" s="10"/>
      <c r="C20" s="10"/>
      <c r="D20" s="10"/>
      <c r="E20" s="10"/>
    </row>
    <row r="21" spans="1:5" ht="15">
      <c r="A21" s="9" t="s">
        <v>15</v>
      </c>
      <c r="B21" s="10"/>
      <c r="C21" s="10"/>
      <c r="D21" s="10"/>
      <c r="E21" s="10"/>
    </row>
    <row r="22" spans="1:5" ht="15">
      <c r="A22" s="9" t="s">
        <v>16</v>
      </c>
      <c r="B22" s="10"/>
      <c r="C22" s="10"/>
      <c r="D22" s="10"/>
      <c r="E22" s="10"/>
    </row>
    <row r="23" spans="1:5" ht="15">
      <c r="A23" s="10" t="s">
        <v>17</v>
      </c>
      <c r="B23" s="10"/>
      <c r="C23" s="10"/>
      <c r="D23" s="10"/>
      <c r="E23" s="10"/>
    </row>
    <row r="24" spans="1:5" ht="15">
      <c r="A24" s="10" t="s">
        <v>18</v>
      </c>
      <c r="B24" s="10"/>
      <c r="C24" s="10"/>
      <c r="D24" s="10"/>
      <c r="E24" s="10"/>
    </row>
    <row r="25" ht="15">
      <c r="A25" t="s">
        <v>19</v>
      </c>
    </row>
    <row r="26" ht="15">
      <c r="A26" s="11" t="s">
        <v>20</v>
      </c>
    </row>
    <row r="27" ht="15">
      <c r="A27" t="s">
        <v>21</v>
      </c>
    </row>
    <row r="28" ht="15">
      <c r="A28" t="s">
        <v>22</v>
      </c>
    </row>
    <row r="29" ht="15">
      <c r="A29" t="s">
        <v>23</v>
      </c>
    </row>
    <row r="30" ht="15">
      <c r="A30" t="s">
        <v>24</v>
      </c>
    </row>
    <row r="31" ht="15">
      <c r="A31" s="12" t="s">
        <v>25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2023-03-03T19:34:38Z</dcterms:created>
  <dcterms:modified xsi:type="dcterms:W3CDTF">2023-03-04T13:04:22Z</dcterms:modified>
  <cp:category/>
  <cp:version/>
  <cp:contentType/>
  <cp:contentStatus/>
</cp:coreProperties>
</file>