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<sst xmlns="http://schemas.openxmlformats.org/spreadsheetml/2006/main" count="78" uniqueCount="70">
  <si>
    <t>ОТЧЕТ</t>
  </si>
  <si>
    <t>по выполнению плана текущего ремонта жилого дома</t>
  </si>
  <si>
    <t>№3  по ул. Молодежная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</si>
  <si>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</si>
  <si>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</si>
  <si>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</si>
  <si>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</si>
  <si>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</si>
  <si>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</si>
  <si>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</si>
  <si>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</si>
  <si>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</si>
  <si>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</si>
  <si>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11.75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</si>
  <si>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</si>
  <si>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- 5.50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</si>
  <si>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</si>
  <si>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</si>
  <si>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- 2.18 т.р.</t>
  </si>
  <si>
    <t>Расходные материалы - 0.17 т.р.</t>
  </si>
  <si>
    <t>Аварийные работы - 3.90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</si>
  <si>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</si>
  <si>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</si>
  <si>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</si>
  <si>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Молодежная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</si>
  <si>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</si>
  <si>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</si>
  <si>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</si>
  <si>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</si>
  <si>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</si>
  <si>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</si>
  <si>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</si>
  <si>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</si>
  <si>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</si>
  <si>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</si>
  <si>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</si>
  <si>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</si>
  <si>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</si>
  <si>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</si>
  <si>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</si>
  <si>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</si>
  <si>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</si>
  <si>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</si>
  <si>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Н/2011-108 от 01.10.2011г.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</si>
  <si>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</si>
  <si>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</si>
  <si>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</si>
  <si>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</si>
  <si>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</si>
  <si>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</si>
  <si>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</si>
  <si>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</si>
  <si>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</si>
  <si>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</si>
  <si>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</si>
  <si>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</si>
  <si>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</si>
  <si>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</si>
  <si>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</si>
  <si>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</si>
  <si>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</si>
  <si>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 33150,00 руб. </t>
  </si>
  <si>
    <t>ООО "Икс-Трим", АО "Эр-телеком холдинг", ООО "СкайНэт", ПАО "Ростелеком"</t>
  </si>
  <si>
    <t>МКУ "Всеволожская межпоселенческая библиотека"</t>
  </si>
  <si>
    <t xml:space="preserve">Поступило от МКУ "Всеволожская межпоселенческая библиотека" за управление и содержание общедомового имущества 8744,76 руб. 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</si>
  <si>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</si>
  <si>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</si>
  <si>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</si>
  <si>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</si>
  <si>
    <t>списание сальдо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</si>
</sst>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51" fillId="33" borderId="0" xfId="0" applyFont="1" applyFill="1" applyAlignment="1">
      <alignment/>
    </xf>
    <xf numFmtId="0" fontId="4" fillId="0" borderId="0" xfId="52" applyFont="1" applyFill="1">
      <alignment/>
      <protection/>
    </xf>
    <xf numFmtId="0" fontId="3" fillId="0" borderId="0" xfId="52" applyFill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5" fillId="0" borderId="0" xfId="52" applyFont="1" applyFill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8" fillId="0" borderId="14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5" fillId="0" borderId="15" xfId="52" applyFont="1" applyFill="1" applyBorder="1" applyAlignment="1">
      <alignment horizontal="center" vertical="top" wrapText="1"/>
      <protection/>
    </xf>
    <xf numFmtId="4" fontId="10" fillId="0" borderId="16" xfId="52" applyNumberFormat="1" applyFont="1" applyFill="1" applyBorder="1" applyAlignment="1">
      <alignment horizontal="right" vertical="top" wrapText="1"/>
      <protection/>
    </xf>
    <xf numFmtId="4" fontId="11" fillId="0" borderId="16" xfId="52" applyNumberFormat="1" applyFont="1" applyFill="1" applyBorder="1" applyAlignment="1">
      <alignment vertical="top" wrapText="1"/>
      <protection/>
    </xf>
    <xf numFmtId="2" fontId="3" fillId="0" borderId="0" xfId="52" applyNumberFormat="1" applyFill="1">
      <alignment/>
      <protection/>
    </xf>
    <xf numFmtId="4" fontId="10" fillId="34" borderId="16" xfId="52" applyNumberFormat="1" applyFont="1" applyFill="1" applyBorder="1" applyAlignment="1">
      <alignment horizontal="right" vertical="top" wrapText="1"/>
      <protection/>
    </xf>
    <xf numFmtId="4" fontId="10" fillId="0" borderId="16" xfId="52" applyNumberFormat="1" applyFont="1" applyFill="1" applyBorder="1" applyAlignment="1">
      <alignment vertical="top" wrapText="1"/>
      <protection/>
    </xf>
    <xf numFmtId="4" fontId="5" fillId="10" borderId="16" xfId="52" applyNumberFormat="1" applyFont="1" applyFill="1" applyBorder="1" applyAlignment="1">
      <alignment vertical="top" wrapText="1"/>
      <protection/>
    </xf>
    <xf numFmtId="4" fontId="5" fillId="0" borderId="16" xfId="52" applyNumberFormat="1" applyFont="1" applyFill="1" applyBorder="1" applyAlignment="1">
      <alignment vertical="top" wrapText="1"/>
      <protection/>
    </xf>
    <xf numFmtId="0" fontId="12" fillId="0" borderId="15" xfId="52" applyFont="1" applyFill="1" applyBorder="1" applyAlignment="1">
      <alignment horizontal="center" vertical="top" wrapText="1"/>
      <protection/>
    </xf>
    <xf numFmtId="0" fontId="8" fillId="0" borderId="15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center" vertical="top" wrapText="1"/>
      <protection/>
    </xf>
    <xf numFmtId="4" fontId="10" fillId="0" borderId="13" xfId="52" applyNumberFormat="1" applyFont="1" applyFill="1" applyBorder="1" applyAlignment="1">
      <alignment horizontal="right" vertical="top" wrapText="1"/>
      <protection/>
    </xf>
    <xf numFmtId="4" fontId="11" fillId="0" borderId="13" xfId="52" applyNumberFormat="1" applyFont="1" applyFill="1" applyBorder="1" applyAlignment="1">
      <alignment vertical="top" wrapText="1"/>
      <protection/>
    </xf>
    <xf numFmtId="4" fontId="3" fillId="0" borderId="0" xfId="52" applyNumberFormat="1" applyFill="1">
      <alignment/>
      <protection/>
    </xf>
    <xf numFmtId="4" fontId="13" fillId="0" borderId="16" xfId="52" applyNumberFormat="1" applyFont="1" applyFill="1" applyBorder="1" applyAlignment="1">
      <alignment horizontal="right" vertical="top" wrapText="1"/>
      <protection/>
    </xf>
    <xf numFmtId="0" fontId="15" fillId="0" borderId="16" xfId="52" applyFont="1" applyFill="1" applyBorder="1" applyAlignment="1">
      <alignment horizontal="center" vertical="top" wrapText="1"/>
      <protection/>
    </xf>
    <xf numFmtId="0" fontId="10" fillId="0" borderId="16" xfId="52" applyFont="1" applyFill="1" applyBorder="1" applyAlignment="1">
      <alignment horizontal="center" vertical="top" wrapText="1"/>
      <protection/>
    </xf>
    <xf numFmtId="2" fontId="10" fillId="34" borderId="16" xfId="52" applyNumberFormat="1" applyFont="1" applyFill="1" applyBorder="1" applyAlignment="1">
      <alignment horizontal="right" vertical="top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3" fillId="0" borderId="0" xfId="52" applyFont="1" applyFill="1">
      <alignment/>
      <protection/>
    </xf>
    <xf numFmtId="0" fontId="5" fillId="0" borderId="11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center" vertical="top" wrapText="1"/>
      <protection/>
    </xf>
    <xf numFmtId="0" fontId="10" fillId="0" borderId="14" xfId="52" applyFont="1" applyFill="1" applyBorder="1" applyAlignment="1">
      <alignment horizontal="center" wrapText="1"/>
      <protection/>
    </xf>
    <xf numFmtId="0" fontId="16" fillId="0" borderId="0" xfId="52" applyFont="1" applyFill="1">
      <alignment/>
      <protection/>
    </xf>
    <xf numFmtId="4" fontId="17" fillId="0" borderId="0" xfId="52" applyNumberFormat="1" applyFont="1" applyFill="1">
      <alignment/>
      <protection/>
    </xf>
    <xf numFmtId="0" fontId="10" fillId="0" borderId="0" xfId="52" applyFont="1" applyFill="1">
      <alignment/>
      <protection/>
    </xf>
    <xf numFmtId="0" fontId="18" fillId="0" borderId="0" xfId="52" applyFont="1" applyFill="1">
      <alignment/>
      <protection/>
    </xf>
    <xf numFmtId="0" fontId="13" fillId="0" borderId="0" xfId="52" applyFont="1" applyFill="1">
      <alignment/>
      <protection/>
    </xf>
    <xf numFmtId="4" fontId="15" fillId="0" borderId="0" xfId="52" applyNumberFormat="1" applyFont="1" applyFill="1">
      <alignment/>
      <protection/>
    </xf>
    <xf numFmtId="4" fontId="10" fillId="0" borderId="0" xfId="52" applyNumberFormat="1" applyFont="1" applyFill="1">
      <alignment/>
      <protection/>
    </xf>
    <xf numFmtId="0" fontId="5" fillId="0" borderId="12" xfId="52" applyFont="1" applyFill="1" applyBorder="1" applyAlignment="1">
      <alignment horizontal="center" vertical="top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4" fillId="0" borderId="15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top" wrapText="1"/>
      <protection/>
    </xf>
    <xf numFmtId="4" fontId="10" fillId="0" borderId="10" xfId="52" applyNumberFormat="1" applyFont="1" applyFill="1" applyBorder="1" applyAlignment="1">
      <alignment horizontal="center" vertical="center" wrapText="1"/>
      <protection/>
    </xf>
    <xf numFmtId="4" fontId="10" fillId="0" borderId="11" xfId="52" applyNumberFormat="1" applyFont="1" applyFill="1" applyBorder="1" applyAlignment="1">
      <alignment horizontal="center" vertical="top" wrapText="1"/>
      <protection/>
    </xf>
    <xf numFmtId="0" fontId="3" fillId="0" borderId="12" xfId="52" applyFill="1" applyBorder="1" applyAlignment="1">
      <alignment horizontal="center" vertical="top" wrapText="1"/>
      <protection/>
    </xf>
    <xf numFmtId="0" fontId="3" fillId="0" borderId="13" xfId="52" applyFill="1" applyBorder="1" applyAlignment="1">
      <alignment horizontal="center" vertical="top" wrapText="1"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19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vertical="top" wrapText="1"/>
      <protection/>
    </xf>
    <xf numFmtId="0" fontId="8" fillId="0" borderId="20" xfId="52" applyFont="1" applyFill="1" applyBorder="1" applyAlignment="1">
      <alignment horizontal="center" vertical="top" wrapText="1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21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8"/>
  <sheetViews>
    <sheetView zoomScalePageLayoutView="0" workbookViewId="0" topLeftCell="C30">
      <selection activeCell="F50" sqref="F50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7.7109375" style="0" customWidth="1"/>
    <col min="4" max="4" width="13.28125" style="0" customWidth="1"/>
    <col min="5" max="5" width="11.8515625" style="0" customWidth="1"/>
    <col min="6" max="6" width="13.28125" style="0" customWidth="1"/>
    <col min="7" max="7" width="11.8515625" style="0" customWidth="1"/>
    <col min="8" max="8" width="13.57421875" style="0" customWidth="1"/>
    <col min="9" max="9" width="25.140625" style="0" customWidth="1"/>
    <col min="10" max="10" width="10.140625" style="0" hidden="1" customWidth="1"/>
    <col min="11" max="11" width="9.57421875" style="0" hidden="1" customWidth="1"/>
  </cols>
  <sheetData>
    <row r="1" spans="3:9" ht="12.75" customHeight="1" hidden="1">
      <c r="C1" s="10"/>
      <c r="D1" s="10"/>
      <c r="E1" s="10"/>
      <c r="F1" s="10"/>
      <c r="G1" s="10"/>
      <c r="H1" s="10"/>
      <c r="I1" s="10"/>
    </row>
    <row r="2" spans="3:9" ht="13.5" customHeight="1" hidden="1" thickBot="1">
      <c r="C2" s="10"/>
      <c r="D2" s="10"/>
      <c r="E2" s="10" t="s">
        <v>21</v>
      </c>
      <c r="F2" s="10"/>
      <c r="G2" s="10"/>
      <c r="H2" s="10"/>
      <c r="I2" s="10"/>
    </row>
    <row r="3" spans="3:9" ht="13.5" customHeight="1" hidden="1" thickBot="1">
      <c r="C3" s="12"/>
      <c r="D3" s="13"/>
      <c r="E3" s="14"/>
      <c r="F3" s="14"/>
      <c r="G3" s="14"/>
      <c r="H3" s="14"/>
      <c r="I3" s="15"/>
    </row>
    <row r="4" spans="3:9" ht="12.75" customHeight="1" hidden="1">
      <c r="C4" s="16"/>
      <c r="D4" s="16"/>
      <c r="E4" s="17"/>
      <c r="F4" s="17"/>
      <c r="G4" s="17"/>
      <c r="H4" s="17"/>
      <c r="I4" s="17"/>
    </row>
    <row r="5" spans="3:9" ht="12.75" customHeight="1">
      <c r="C5" s="16"/>
      <c r="D5" s="16"/>
      <c r="E5" s="17"/>
      <c r="F5" s="17"/>
      <c r="G5" s="17"/>
      <c r="H5" s="17"/>
      <c r="I5" s="17"/>
    </row>
    <row r="6" spans="3:9" ht="12.75" customHeight="1">
      <c r="C6" s="16"/>
      <c r="D6" s="16"/>
      <c r="E6" s="17"/>
      <c r="F6" s="17"/>
      <c r="G6" s="17"/>
      <c r="H6" s="17"/>
      <c r="I6" s="17"/>
    </row>
    <row r="7" spans="3:9" ht="12.75" customHeight="1">
      <c r="C7" s="16"/>
      <c r="D7" s="16"/>
      <c r="E7" s="17"/>
      <c r="F7" s="17"/>
      <c r="G7" s="17"/>
      <c r="H7" s="17"/>
      <c r="I7" s="17"/>
    </row>
    <row r="8" spans="3:9" ht="12.75" customHeight="1">
      <c r="C8" s="16"/>
      <c r="D8" s="16"/>
      <c r="E8" s="17"/>
      <c r="F8" s="17"/>
      <c r="G8" s="17"/>
      <c r="H8" s="17"/>
      <c r="I8" s="17"/>
    </row>
    <row r="9" spans="3:9" ht="12.75" customHeight="1">
      <c r="C9" s="16"/>
      <c r="D9" s="16"/>
      <c r="E9" s="17"/>
      <c r="F9" s="17"/>
      <c r="G9" s="17"/>
      <c r="H9" s="17"/>
      <c r="I9" s="17"/>
    </row>
    <row r="10" spans="3:9" ht="12.75" customHeight="1">
      <c r="C10" s="16"/>
      <c r="D10" s="16"/>
      <c r="E10" s="17"/>
      <c r="F10" s="17"/>
      <c r="G10" s="17"/>
      <c r="H10" s="17"/>
      <c r="I10" s="17"/>
    </row>
    <row r="11" spans="3:9" ht="12.75" customHeight="1">
      <c r="C11" s="16"/>
      <c r="D11" s="16"/>
      <c r="E11" s="17"/>
      <c r="F11" s="17"/>
      <c r="G11" s="17"/>
      <c r="H11" s="17"/>
      <c r="I11" s="17"/>
    </row>
    <row r="12" spans="3:9" ht="12.75" customHeight="1">
      <c r="C12" s="16"/>
      <c r="D12" s="16"/>
      <c r="E12" s="17"/>
      <c r="F12" s="17"/>
      <c r="G12" s="17"/>
      <c r="H12" s="17"/>
      <c r="I12" s="17"/>
    </row>
    <row r="13" spans="3:9" ht="12.75" customHeight="1">
      <c r="C13" s="16"/>
      <c r="D13" s="16"/>
      <c r="E13" s="17"/>
      <c r="F13" s="17"/>
      <c r="G13" s="17"/>
      <c r="H13" s="17"/>
      <c r="I13" s="17"/>
    </row>
    <row r="14" spans="3:9" ht="12.75" customHeight="1">
      <c r="C14" s="16"/>
      <c r="D14" s="16"/>
      <c r="E14" s="17"/>
      <c r="F14" s="17"/>
      <c r="G14" s="17"/>
      <c r="H14" s="17"/>
      <c r="I14" s="17"/>
    </row>
    <row r="15" spans="3:9" ht="12.75" customHeight="1">
      <c r="C15" s="16"/>
      <c r="D15" s="16"/>
      <c r="E15" s="17"/>
      <c r="F15" s="17"/>
      <c r="G15" s="17"/>
      <c r="H15" s="17"/>
      <c r="I15" s="17"/>
    </row>
    <row r="16" spans="3:9" ht="12.75" customHeight="1">
      <c r="C16" s="16"/>
      <c r="D16" s="16"/>
      <c r="E16" s="17"/>
      <c r="F16" s="17"/>
      <c r="G16" s="17"/>
      <c r="H16" s="17"/>
      <c r="I16" s="17"/>
    </row>
    <row r="17" spans="3:11" ht="12.75" customHeight="1">
      <c r="C17" s="16"/>
      <c r="D17" s="16"/>
      <c r="E17" s="17"/>
      <c r="F17" s="17"/>
      <c r="G17" s="17"/>
      <c r="H17" s="17"/>
      <c r="I17" s="17"/>
      <c r="J17" s="11"/>
      <c r="K17" s="11"/>
    </row>
    <row r="18" spans="3:11" ht="15">
      <c r="C18" s="59" t="s">
        <v>22</v>
      </c>
      <c r="D18" s="59"/>
      <c r="E18" s="59"/>
      <c r="F18" s="59"/>
      <c r="G18" s="59"/>
      <c r="H18" s="59"/>
      <c r="I18" s="59"/>
      <c r="J18" s="11"/>
      <c r="K18" s="11"/>
    </row>
    <row r="19" spans="3:11" ht="15">
      <c r="C19" s="60" t="s">
        <v>23</v>
      </c>
      <c r="D19" s="60"/>
      <c r="E19" s="60"/>
      <c r="F19" s="60"/>
      <c r="G19" s="60"/>
      <c r="H19" s="60"/>
      <c r="I19" s="60"/>
      <c r="J19" s="11"/>
      <c r="K19" s="11"/>
    </row>
    <row r="20" spans="3:11" ht="15">
      <c r="C20" s="60" t="s">
        <v>24</v>
      </c>
      <c r="D20" s="60"/>
      <c r="E20" s="60"/>
      <c r="F20" s="60"/>
      <c r="G20" s="60"/>
      <c r="H20" s="60"/>
      <c r="I20" s="60"/>
      <c r="J20" s="11"/>
      <c r="K20" s="11"/>
    </row>
    <row r="21" spans="3:11" ht="6" customHeight="1" thickBot="1">
      <c r="C21" s="61"/>
      <c r="D21" s="61"/>
      <c r="E21" s="61"/>
      <c r="F21" s="61"/>
      <c r="G21" s="61"/>
      <c r="H21" s="61"/>
      <c r="I21" s="61"/>
      <c r="J21" s="11"/>
      <c r="K21" s="11"/>
    </row>
    <row r="22" spans="3:11" ht="54" customHeight="1" thickBot="1">
      <c r="C22" s="18" t="s">
        <v>25</v>
      </c>
      <c r="D22" s="19" t="s">
        <v>26</v>
      </c>
      <c r="E22" s="20" t="s">
        <v>27</v>
      </c>
      <c r="F22" s="20" t="s">
        <v>28</v>
      </c>
      <c r="G22" s="20" t="s">
        <v>29</v>
      </c>
      <c r="H22" s="20" t="s">
        <v>30</v>
      </c>
      <c r="I22" s="19" t="s">
        <v>31</v>
      </c>
      <c r="J22" s="11"/>
      <c r="K22" s="11"/>
    </row>
    <row r="23" spans="3:11" ht="13.5" customHeight="1" thickBot="1">
      <c r="C23" s="62" t="s">
        <v>32</v>
      </c>
      <c r="D23" s="63"/>
      <c r="E23" s="63"/>
      <c r="F23" s="63"/>
      <c r="G23" s="63"/>
      <c r="H23" s="63"/>
      <c r="I23" s="64"/>
      <c r="J23" s="11"/>
      <c r="K23" s="11"/>
    </row>
    <row r="24" spans="3:11" ht="13.5" customHeight="1" thickBot="1">
      <c r="C24" s="21" t="s">
        <v>33</v>
      </c>
      <c r="D24" s="22">
        <v>22820.970000000012</v>
      </c>
      <c r="E24" s="23"/>
      <c r="F24" s="23">
        <v>3684.34</v>
      </c>
      <c r="G24" s="23"/>
      <c r="H24" s="23">
        <f>+D24+E24-F24</f>
        <v>19136.630000000012</v>
      </c>
      <c r="I24" s="65" t="s">
        <v>34</v>
      </c>
      <c r="J24" s="11"/>
      <c r="K24" s="24">
        <f>26353.96+19088.94+9386.11+128857.84</f>
        <v>183686.84999999998</v>
      </c>
    </row>
    <row r="25" spans="3:11" ht="13.5" customHeight="1" thickBot="1">
      <c r="C25" s="21" t="s">
        <v>35</v>
      </c>
      <c r="D25" s="25">
        <v>11659.729999999994</v>
      </c>
      <c r="E25" s="26"/>
      <c r="F25" s="26">
        <f>2179.59+1242.03+86.99</f>
        <v>3508.6099999999997</v>
      </c>
      <c r="G25" s="23"/>
      <c r="H25" s="23">
        <f>+D25+E25-F25</f>
        <v>8151.119999999994</v>
      </c>
      <c r="I25" s="66"/>
      <c r="J25" s="11"/>
      <c r="K25" s="11">
        <f>3460.28+9348.21+37665.73-6448.92+5046.85</f>
        <v>49072.15</v>
      </c>
    </row>
    <row r="26" spans="3:11" ht="13.5" customHeight="1" thickBot="1">
      <c r="C26" s="21" t="s">
        <v>36</v>
      </c>
      <c r="D26" s="25">
        <v>8144.580000000003</v>
      </c>
      <c r="E26" s="26"/>
      <c r="F26" s="26">
        <v>3466.24</v>
      </c>
      <c r="G26" s="23"/>
      <c r="H26" s="23">
        <f>+D26+E26-F26</f>
        <v>4678.340000000003</v>
      </c>
      <c r="I26" s="66"/>
      <c r="J26" s="11"/>
      <c r="K26" s="11">
        <f>1901.12+21703.28-4058.55+7540.33</f>
        <v>27086.18</v>
      </c>
    </row>
    <row r="27" spans="3:11" ht="13.5" customHeight="1" thickBot="1">
      <c r="C27" s="21" t="s">
        <v>37</v>
      </c>
      <c r="D27" s="25">
        <v>5262.18</v>
      </c>
      <c r="E27" s="26"/>
      <c r="F27" s="26">
        <v>2123.38</v>
      </c>
      <c r="G27" s="23"/>
      <c r="H27" s="23">
        <f>+D27+E27-F27</f>
        <v>3138.8</v>
      </c>
      <c r="I27" s="66"/>
      <c r="J27" s="11"/>
      <c r="K27" s="11">
        <f>400.28+5677.46-814.2+1334.6+8267.61-1424.38+2598.78</f>
        <v>16040.15</v>
      </c>
    </row>
    <row r="28" spans="3:11" ht="13.5" customHeight="1" hidden="1" thickBot="1">
      <c r="C28" s="21" t="s">
        <v>38</v>
      </c>
      <c r="D28" s="25"/>
      <c r="E28" s="26"/>
      <c r="F28" s="26"/>
      <c r="G28" s="23"/>
      <c r="H28" s="23">
        <f>+D28+E28-F28</f>
        <v>0</v>
      </c>
      <c r="I28" s="67"/>
      <c r="J28" s="11"/>
      <c r="K28" s="11">
        <f>52.83+332.2-933.83+479.01+2.14+8.92</f>
        <v>-58.730000000000075</v>
      </c>
    </row>
    <row r="29" spans="3:11" ht="13.5" customHeight="1" thickBot="1">
      <c r="C29" s="21" t="s">
        <v>39</v>
      </c>
      <c r="D29" s="27">
        <f>SUM(D24:D28)</f>
        <v>47887.46000000001</v>
      </c>
      <c r="E29" s="28">
        <f>SUM(E24:E28)</f>
        <v>0</v>
      </c>
      <c r="F29" s="28">
        <f>SUM(F24:F28)</f>
        <v>12782.57</v>
      </c>
      <c r="G29" s="28">
        <f>SUM(G24:G28)</f>
        <v>0</v>
      </c>
      <c r="H29" s="28">
        <f>SUM(H24:H28)</f>
        <v>35104.890000000014</v>
      </c>
      <c r="I29" s="29"/>
      <c r="J29" s="11"/>
      <c r="K29" s="11"/>
    </row>
    <row r="30" spans="3:11" ht="13.5" customHeight="1" thickBot="1">
      <c r="C30" s="51" t="s">
        <v>40</v>
      </c>
      <c r="D30" s="51"/>
      <c r="E30" s="51"/>
      <c r="F30" s="51"/>
      <c r="G30" s="51"/>
      <c r="H30" s="51"/>
      <c r="I30" s="51"/>
      <c r="J30" s="11"/>
      <c r="K30" s="11"/>
    </row>
    <row r="31" spans="3:11" ht="53.25" customHeight="1" thickBot="1">
      <c r="C31" s="30" t="s">
        <v>25</v>
      </c>
      <c r="D31" s="19" t="s">
        <v>26</v>
      </c>
      <c r="E31" s="20" t="s">
        <v>27</v>
      </c>
      <c r="F31" s="20" t="s">
        <v>28</v>
      </c>
      <c r="G31" s="20" t="s">
        <v>29</v>
      </c>
      <c r="H31" s="20" t="s">
        <v>30</v>
      </c>
      <c r="I31" s="31" t="s">
        <v>41</v>
      </c>
      <c r="J31" s="11"/>
      <c r="K31" s="11"/>
    </row>
    <row r="32" spans="3:11" ht="24" customHeight="1" thickBot="1">
      <c r="C32" s="18" t="s">
        <v>42</v>
      </c>
      <c r="D32" s="32">
        <v>222536.62</v>
      </c>
      <c r="E32" s="33">
        <v>822432.97</v>
      </c>
      <c r="F32" s="33">
        <v>841884.01</v>
      </c>
      <c r="G32" s="33">
        <f>+E32</f>
        <v>822432.97</v>
      </c>
      <c r="H32" s="33">
        <f>+D32+E32-F32</f>
        <v>203085.57999999996</v>
      </c>
      <c r="I32" s="52" t="s">
        <v>43</v>
      </c>
      <c r="J32" s="34">
        <f>12.3+38.43+65050.79-60.17-D32</f>
        <v>-157495.27</v>
      </c>
      <c r="K32" s="34">
        <f>398.99+1483.32+82783.71-H32</f>
        <v>-118419.55999999995</v>
      </c>
    </row>
    <row r="33" spans="3:11" ht="14.25" customHeight="1" thickBot="1">
      <c r="C33" s="21" t="s">
        <v>44</v>
      </c>
      <c r="D33" s="22">
        <v>35602.81000000003</v>
      </c>
      <c r="E33" s="23">
        <v>182536.56</v>
      </c>
      <c r="F33" s="23">
        <v>187404.11</v>
      </c>
      <c r="G33" s="33">
        <v>11750.06</v>
      </c>
      <c r="H33" s="33">
        <f aca="true" t="shared" si="0" ref="H33:H42">+D33+E33-F33</f>
        <v>30735.26000000004</v>
      </c>
      <c r="I33" s="53"/>
      <c r="J33" s="11"/>
      <c r="K33" s="11"/>
    </row>
    <row r="34" spans="3:11" ht="13.5" customHeight="1" thickBot="1">
      <c r="C34" s="30" t="s">
        <v>45</v>
      </c>
      <c r="D34" s="35">
        <v>-3.001332515850663E-11</v>
      </c>
      <c r="E34" s="23"/>
      <c r="F34" s="23"/>
      <c r="G34" s="33"/>
      <c r="H34" s="33">
        <f t="shared" si="0"/>
        <v>-3.001332515850663E-11</v>
      </c>
      <c r="I34" s="36"/>
      <c r="J34" s="11"/>
      <c r="K34" s="11"/>
    </row>
    <row r="35" spans="3:11" ht="12.75" customHeight="1" hidden="1" thickBot="1">
      <c r="C35" s="21" t="s">
        <v>46</v>
      </c>
      <c r="D35" s="22">
        <v>0</v>
      </c>
      <c r="E35" s="23"/>
      <c r="F35" s="23"/>
      <c r="G35" s="33"/>
      <c r="H35" s="33">
        <f t="shared" si="0"/>
        <v>0</v>
      </c>
      <c r="I35" s="36" t="s">
        <v>47</v>
      </c>
      <c r="J35" s="11"/>
      <c r="K35" s="11"/>
    </row>
    <row r="36" spans="3:11" ht="24.75" customHeight="1" thickBot="1">
      <c r="C36" s="21" t="s">
        <v>48</v>
      </c>
      <c r="D36" s="25">
        <v>6772.439999999996</v>
      </c>
      <c r="E36" s="23"/>
      <c r="F36" s="23">
        <v>3155.23</v>
      </c>
      <c r="G36" s="33"/>
      <c r="H36" s="33">
        <f t="shared" si="0"/>
        <v>3617.209999999996</v>
      </c>
      <c r="I36" s="37" t="s">
        <v>49</v>
      </c>
      <c r="J36" s="11">
        <f>6977.69+8030.51-13.53</f>
        <v>14994.67</v>
      </c>
      <c r="K36" s="24">
        <f>8894.03+6977.69+3095.48</f>
        <v>18967.2</v>
      </c>
    </row>
    <row r="37" spans="3:11" ht="25.5" customHeight="1" thickBot="1">
      <c r="C37" s="21" t="s">
        <v>50</v>
      </c>
      <c r="D37" s="22">
        <v>2979.4599999999973</v>
      </c>
      <c r="E37" s="26">
        <v>9844.92</v>
      </c>
      <c r="F37" s="26">
        <v>10169.6</v>
      </c>
      <c r="G37" s="33"/>
      <c r="H37" s="33">
        <f t="shared" si="0"/>
        <v>2654.779999999997</v>
      </c>
      <c r="I37" s="37" t="s">
        <v>51</v>
      </c>
      <c r="J37" s="11"/>
      <c r="K37" s="11"/>
    </row>
    <row r="38" spans="3:11" ht="13.5" customHeight="1" thickBot="1">
      <c r="C38" s="30" t="s">
        <v>52</v>
      </c>
      <c r="D38" s="22">
        <v>3287.959999999999</v>
      </c>
      <c r="E38" s="26"/>
      <c r="F38" s="26">
        <v>805.34</v>
      </c>
      <c r="G38" s="33"/>
      <c r="H38" s="33">
        <f t="shared" si="0"/>
        <v>2482.619999999999</v>
      </c>
      <c r="I38" s="36"/>
      <c r="J38" s="11"/>
      <c r="K38" s="11"/>
    </row>
    <row r="39" spans="3:11" ht="13.5" customHeight="1" thickBot="1">
      <c r="C39" s="30" t="s">
        <v>53</v>
      </c>
      <c r="D39" s="22">
        <v>8.242295734817162E-13</v>
      </c>
      <c r="E39" s="26"/>
      <c r="F39" s="26"/>
      <c r="G39" s="33"/>
      <c r="H39" s="33">
        <f t="shared" si="0"/>
        <v>8.242295734817162E-13</v>
      </c>
      <c r="I39" s="36"/>
      <c r="J39" s="11">
        <f>1482.36+734.04</f>
        <v>2216.3999999999996</v>
      </c>
      <c r="K39" s="11">
        <f>4299.82-584.3+2132.02-289.68</f>
        <v>5557.859999999999</v>
      </c>
    </row>
    <row r="40" spans="3:11" ht="13.5" customHeight="1" thickBot="1">
      <c r="C40" s="30" t="s">
        <v>54</v>
      </c>
      <c r="D40" s="22">
        <v>6274.369999999995</v>
      </c>
      <c r="E40" s="26">
        <f>7270.93+1955.37</f>
        <v>9226.3</v>
      </c>
      <c r="F40" s="26">
        <f>10220.26+2835.64</f>
        <v>13055.9</v>
      </c>
      <c r="G40" s="33">
        <f>+E40</f>
        <v>9226.3</v>
      </c>
      <c r="H40" s="33">
        <f t="shared" si="0"/>
        <v>2444.769999999995</v>
      </c>
      <c r="I40" s="36" t="s">
        <v>55</v>
      </c>
      <c r="J40" s="11"/>
      <c r="K40" s="11"/>
    </row>
    <row r="41" spans="3:11" ht="13.5" customHeight="1" thickBot="1">
      <c r="C41" s="30" t="s">
        <v>56</v>
      </c>
      <c r="D41" s="22">
        <v>14788.81</v>
      </c>
      <c r="E41" s="26">
        <f>11126.47+51014.41+21267.36</f>
        <v>83408.24</v>
      </c>
      <c r="F41" s="26">
        <f>53870.49+22676.27+11336.69</f>
        <v>87883.45</v>
      </c>
      <c r="G41" s="33">
        <f>+E41</f>
        <v>83408.24</v>
      </c>
      <c r="H41" s="33">
        <f t="shared" si="0"/>
        <v>10313.600000000006</v>
      </c>
      <c r="I41" s="36"/>
      <c r="J41" s="11"/>
      <c r="K41" s="11"/>
    </row>
    <row r="42" spans="3:11" ht="13.5" customHeight="1" thickBot="1">
      <c r="C42" s="21" t="s">
        <v>57</v>
      </c>
      <c r="D42" s="38">
        <v>22099.289999999994</v>
      </c>
      <c r="E42" s="26">
        <v>74244.48</v>
      </c>
      <c r="F42" s="26">
        <v>77054.53</v>
      </c>
      <c r="G42" s="33">
        <v>43931.28</v>
      </c>
      <c r="H42" s="33">
        <f t="shared" si="0"/>
        <v>19289.23999999999</v>
      </c>
      <c r="I42" s="37" t="s">
        <v>58</v>
      </c>
      <c r="J42" s="11"/>
      <c r="K42" s="11"/>
    </row>
    <row r="43" spans="3:9" s="40" customFormat="1" ht="13.5" customHeight="1" thickBot="1">
      <c r="C43" s="21" t="s">
        <v>39</v>
      </c>
      <c r="D43" s="27">
        <f>SUM(D32:D42)</f>
        <v>314341.76</v>
      </c>
      <c r="E43" s="28">
        <f>SUM(E32:E42)</f>
        <v>1181693.4700000002</v>
      </c>
      <c r="F43" s="28">
        <f>SUM(F32:F42)</f>
        <v>1221412.17</v>
      </c>
      <c r="G43" s="28">
        <f>SUM(G32:G42)</f>
        <v>970748.8500000001</v>
      </c>
      <c r="H43" s="28">
        <f>SUM(H32:H42)</f>
        <v>274623.05999999994</v>
      </c>
      <c r="I43" s="39"/>
    </row>
    <row r="44" spans="3:11" ht="13.5" customHeight="1" thickBot="1">
      <c r="C44" s="54" t="s">
        <v>59</v>
      </c>
      <c r="D44" s="54"/>
      <c r="E44" s="54"/>
      <c r="F44" s="54"/>
      <c r="G44" s="54"/>
      <c r="H44" s="54"/>
      <c r="I44" s="54"/>
      <c r="J44" s="11"/>
      <c r="K44" s="11"/>
    </row>
    <row r="45" spans="3:11" ht="54.75" customHeight="1" thickBot="1">
      <c r="C45" s="41" t="s">
        <v>60</v>
      </c>
      <c r="D45" s="55" t="s">
        <v>61</v>
      </c>
      <c r="E45" s="55"/>
      <c r="F45" s="55"/>
      <c r="G45" s="55"/>
      <c r="H45" s="55"/>
      <c r="I45" s="42" t="s">
        <v>62</v>
      </c>
      <c r="J45" s="11"/>
      <c r="K45" s="11"/>
    </row>
    <row r="46" spans="3:11" ht="42.75" customHeight="1" thickBot="1">
      <c r="C46" s="41" t="s">
        <v>63</v>
      </c>
      <c r="D46" s="56" t="s">
        <v>64</v>
      </c>
      <c r="E46" s="57"/>
      <c r="F46" s="57"/>
      <c r="G46" s="57"/>
      <c r="H46" s="58"/>
      <c r="I46" s="43" t="s">
        <v>63</v>
      </c>
      <c r="J46" s="11"/>
      <c r="K46" s="11"/>
    </row>
    <row r="47" spans="3:11" ht="18.75" customHeight="1">
      <c r="C47" s="44" t="s">
        <v>65</v>
      </c>
      <c r="D47" s="44"/>
      <c r="E47" s="44"/>
      <c r="F47" s="44"/>
      <c r="G47" s="44"/>
      <c r="H47" s="45">
        <f>+H29+H43</f>
        <v>309727.94999999995</v>
      </c>
      <c r="I47" s="46"/>
      <c r="J47" s="11"/>
      <c r="K47" s="11"/>
    </row>
    <row r="48" spans="3:11" ht="15">
      <c r="C48" s="47" t="s">
        <v>66</v>
      </c>
      <c r="D48" s="47"/>
      <c r="E48" s="46"/>
      <c r="F48" s="46"/>
      <c r="G48" s="46"/>
      <c r="H48" s="46"/>
      <c r="I48" s="46"/>
      <c r="J48" s="11"/>
      <c r="K48" s="11"/>
    </row>
    <row r="49" spans="3:8" ht="12.75" customHeight="1" hidden="1">
      <c r="C49" s="48" t="s">
        <v>67</v>
      </c>
      <c r="D49" s="46"/>
      <c r="E49" s="46"/>
      <c r="F49" s="46"/>
      <c r="G49" s="46"/>
      <c r="H49" s="46"/>
    </row>
    <row r="50" spans="3:8" ht="15">
      <c r="C50" s="11"/>
      <c r="D50" s="11"/>
      <c r="E50" s="11"/>
      <c r="F50" s="11"/>
      <c r="G50" s="11"/>
      <c r="H50" s="11"/>
    </row>
    <row r="51" spans="3:8" ht="15" hidden="1">
      <c r="C51" s="46"/>
      <c r="D51" s="49">
        <f>+D32+D33+D34+D37</f>
        <v>261118.88999999998</v>
      </c>
      <c r="E51" s="49">
        <f>+E32+E33+E34+E37</f>
        <v>1014814.4500000001</v>
      </c>
      <c r="F51" s="49">
        <f>+F32+F33+F34+F37</f>
        <v>1039457.72</v>
      </c>
      <c r="G51" s="49">
        <f>+G32+G33+G34+G37</f>
        <v>834183.03</v>
      </c>
      <c r="H51" s="49">
        <f>+H32+H33+H34+H37</f>
        <v>236475.61999999997</v>
      </c>
    </row>
    <row r="52" spans="3:8" ht="15" hidden="1">
      <c r="C52" s="46"/>
      <c r="D52" s="50"/>
      <c r="E52" s="46"/>
      <c r="F52" s="46"/>
      <c r="G52" s="46"/>
      <c r="H52" s="46">
        <f>31854.3+12570.03+1686.13+9722.27+4945.35+28876.4+6738.11+137952.44+16720.68+3217.75+906.54</f>
        <v>255190</v>
      </c>
    </row>
    <row r="53" spans="3:8" ht="15">
      <c r="C53" s="46" t="s">
        <v>68</v>
      </c>
      <c r="D53" s="46"/>
      <c r="E53" s="50">
        <f>+E43+E29+33150+8744.76</f>
        <v>1223588.2300000002</v>
      </c>
      <c r="F53" s="50"/>
      <c r="G53" s="50">
        <f>+G43+G29</f>
        <v>970748.8500000001</v>
      </c>
      <c r="H53" s="50"/>
    </row>
    <row r="54" spans="3:8" ht="15">
      <c r="C54" s="46"/>
      <c r="D54" s="46"/>
      <c r="E54" s="46"/>
      <c r="F54" s="46"/>
      <c r="G54" s="46"/>
      <c r="H54" s="46"/>
    </row>
    <row r="55" spans="3:8" ht="15" hidden="1">
      <c r="C55" s="46" t="s">
        <v>69</v>
      </c>
      <c r="D55" s="46">
        <f>3904.54+303055.97</f>
        <v>306960.50999999995</v>
      </c>
      <c r="E55" s="46"/>
      <c r="F55" s="46"/>
      <c r="G55" s="46"/>
      <c r="H55" s="46"/>
    </row>
    <row r="56" spans="4:8" ht="15" hidden="1">
      <c r="D56" s="46">
        <v>642864.25</v>
      </c>
      <c r="E56" s="46"/>
      <c r="F56" s="46"/>
      <c r="G56" s="46"/>
      <c r="H56" s="46"/>
    </row>
    <row r="57" spans="3:8" ht="15" hidden="1">
      <c r="C57" s="46"/>
      <c r="D57" s="50">
        <f>+D56-D43-D29</f>
        <v>280635.02999999997</v>
      </c>
      <c r="E57" s="46"/>
      <c r="F57" s="46"/>
      <c r="G57" s="46"/>
      <c r="H57" s="46"/>
    </row>
    <row r="58" spans="3:8" ht="15">
      <c r="C58" s="46"/>
      <c r="D58" s="46"/>
      <c r="E58" s="46"/>
      <c r="F58" s="46"/>
      <c r="G58" s="46"/>
      <c r="H58" s="46"/>
    </row>
  </sheetData>
  <sheetProtection/>
  <mergeCells count="11">
    <mergeCell ref="I24:I28"/>
    <mergeCell ref="C30:I30"/>
    <mergeCell ref="I32:I33"/>
    <mergeCell ref="C44:I44"/>
    <mergeCell ref="D45:H45"/>
    <mergeCell ref="D46:H46"/>
    <mergeCell ref="C18:I18"/>
    <mergeCell ref="C19:I19"/>
    <mergeCell ref="C20:I20"/>
    <mergeCell ref="C21:I21"/>
    <mergeCell ref="C23:I2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9"/>
  <sheetViews>
    <sheetView tabSelected="1" zoomScaleSheetLayoutView="120" zoomScalePageLayoutView="0" workbookViewId="0" topLeftCell="A12">
      <selection activeCell="I24" sqref="I24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421875" style="0" hidden="1" customWidth="1"/>
    <col min="4" max="4" width="12.140625" style="0" customWidth="1"/>
    <col min="5" max="5" width="13.57421875" style="0" customWidth="1"/>
    <col min="6" max="6" width="13.421875" style="0" customWidth="1"/>
    <col min="7" max="7" width="14.421875" style="0" customWidth="1"/>
    <col min="8" max="8" width="15.140625" style="0" customWidth="1"/>
    <col min="9" max="9" width="14.421875" style="0" customWidth="1"/>
  </cols>
  <sheetData>
    <row r="13" spans="1:9" ht="15">
      <c r="A13" s="68" t="s">
        <v>0</v>
      </c>
      <c r="B13" s="68"/>
      <c r="C13" s="68"/>
      <c r="D13" s="68"/>
      <c r="E13" s="68"/>
      <c r="F13" s="68"/>
      <c r="G13" s="68"/>
      <c r="H13" s="68"/>
      <c r="I13" s="68"/>
    </row>
    <row r="14" spans="1:9" ht="15">
      <c r="A14" s="68" t="s">
        <v>1</v>
      </c>
      <c r="B14" s="68"/>
      <c r="C14" s="68"/>
      <c r="D14" s="68"/>
      <c r="E14" s="68"/>
      <c r="F14" s="68"/>
      <c r="G14" s="68"/>
      <c r="H14" s="68"/>
      <c r="I14" s="68"/>
    </row>
    <row r="15" spans="1:9" ht="15">
      <c r="A15" s="68" t="s">
        <v>2</v>
      </c>
      <c r="B15" s="68"/>
      <c r="C15" s="68"/>
      <c r="D15" s="68"/>
      <c r="E15" s="68"/>
      <c r="F15" s="68"/>
      <c r="G15" s="68"/>
      <c r="H15" s="68"/>
      <c r="I15" s="68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-382.84835</v>
      </c>
      <c r="C17" s="5"/>
      <c r="D17" s="5">
        <v>182.53656</v>
      </c>
      <c r="E17" s="5">
        <v>187.40411</v>
      </c>
      <c r="F17" s="5">
        <v>41.89476</v>
      </c>
      <c r="G17" s="4">
        <v>11.75006</v>
      </c>
      <c r="H17" s="6">
        <v>30.73526</v>
      </c>
      <c r="I17" s="6">
        <f>B17+D17+F17-G17</f>
        <v>-170.16708999999997</v>
      </c>
    </row>
    <row r="19" ht="15">
      <c r="A19" t="s">
        <v>13</v>
      </c>
    </row>
    <row r="20" ht="15">
      <c r="A20" s="7" t="s">
        <v>14</v>
      </c>
    </row>
    <row r="21" ht="15">
      <c r="A21" s="7" t="s">
        <v>15</v>
      </c>
    </row>
    <row r="22" ht="15">
      <c r="A22" s="7" t="s">
        <v>16</v>
      </c>
    </row>
    <row r="23" ht="15">
      <c r="A23" s="7" t="s">
        <v>17</v>
      </c>
    </row>
    <row r="24" ht="15">
      <c r="A24" s="7" t="s">
        <v>18</v>
      </c>
    </row>
    <row r="25" ht="15">
      <c r="A25" t="s">
        <v>19</v>
      </c>
    </row>
    <row r="26" ht="15">
      <c r="A26" s="7" t="s">
        <v>20</v>
      </c>
    </row>
    <row r="27" spans="4:6" ht="15">
      <c r="D27" s="8"/>
      <c r="E27" s="8"/>
      <c r="F27" s="8"/>
    </row>
    <row r="28" spans="1:8" ht="18.75">
      <c r="A28" s="7"/>
      <c r="G28" s="7"/>
      <c r="H28" s="9"/>
    </row>
    <row r="29" ht="15">
      <c r="A29" s="7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2023-03-03T19:38:06Z</dcterms:created>
  <dcterms:modified xsi:type="dcterms:W3CDTF">2023-03-04T13:06:58Z</dcterms:modified>
  <cp:category/>
  <cp:version/>
  <cp:contentType/>
  <cp:contentStatus/>
</cp:coreProperties>
</file>