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<sst xmlns="http://schemas.openxmlformats.org/spreadsheetml/2006/main" count="81" uniqueCount="74">
  <si>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</si>
  <si>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</si>
  <si>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</si>
  <si>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14  по ул. Молодцова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</si>
  <si>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</si>
  <si>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</si>
  <si>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</si>
  <si>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</si>
  <si>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</si>
  <si>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</si>
  <si>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</si>
  <si>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</si>
  <si>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</si>
  <si>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</si>
  <si>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</si>
  <si>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</si>
  <si>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</si>
  <si>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</si>
  <si>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</si>
  <si>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</si>
  <si>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</si>
  <si>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</si>
  <si>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Н/2008-21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</si>
  <si>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</si>
  <si>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</si>
  <si>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</si>
  <si>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</si>
  <si>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</si>
  <si>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</si>
  <si>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</si>
  <si>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</si>
  <si>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</si>
  <si>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</si>
  <si>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</si>
  <si>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</si>
  <si>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</si>
  <si>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</si>
  <si>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</si>
  <si>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</si>
  <si>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</si>
  <si>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33150,00 руб. </t>
  </si>
  <si>
    <t>ООО "Икс-Трим", АО "Эр-телеком холдинг", ООО "СкайНэт", ПАО "Ростелеком"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</si>
  <si>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</si>
  <si>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</si>
  <si>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</si>
  <si>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</si>
  <si>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</si>
  <si>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</si>
  <si>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 14 по ул. Молодцова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</si>
  <si>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</si>
  <si>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</si>
  <si>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</si>
  <si>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</si>
  <si>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</si>
  <si>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</si>
  <si>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</si>
  <si>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</si>
  <si>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</si>
  <si>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</si>
  <si>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315.26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</si>
  <si>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</si>
  <si>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- 0.69 т.р.</t>
  </si>
  <si>
    <t>Ремонт тепловых сетей,тепловых пунктов и систем теплопотребления - 0.19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</si>
  <si>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</si>
  <si>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- 1.57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</si>
  <si>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</si>
  <si>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</si>
  <si>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- 7.42 т.р.</t>
  </si>
  <si>
    <t>Расходные материалы - 0.17 т.р.</t>
  </si>
  <si>
    <t>Материалы для ремонта лифтового оборудования - 2.64 т.р.</t>
  </si>
  <si>
    <t>Аварийные работы - 0.98 т.р.</t>
  </si>
  <si>
    <t>Работы по герметизации межпанельных швов фасада жилого дома - 49.00 т.р.</t>
  </si>
  <si>
    <t>Ремонт балкона - 31.50 т.р</t>
  </si>
  <si>
    <t>Ремонт козырька балкона - 221.10 т.р.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</si>
</sst>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1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33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35" fillId="0" borderId="0" xfId="52">
      <alignment/>
      <protection/>
    </xf>
    <xf numFmtId="0" fontId="35" fillId="0" borderId="16" xfId="52" applyBorder="1" applyAlignment="1">
      <alignment horizontal="center" vertical="center" wrapText="1"/>
      <protection/>
    </xf>
    <xf numFmtId="0" fontId="35" fillId="0" borderId="16" xfId="52" applyFont="1" applyBorder="1" applyAlignment="1">
      <alignment horizontal="center" vertical="center" wrapText="1"/>
      <protection/>
    </xf>
    <xf numFmtId="0" fontId="43" fillId="0" borderId="16" xfId="52" applyFont="1" applyBorder="1" applyAlignment="1">
      <alignment horizontal="center" vertical="center"/>
      <protection/>
    </xf>
    <xf numFmtId="2" fontId="43" fillId="10" borderId="16" xfId="52" applyNumberFormat="1" applyFont="1" applyFill="1" applyBorder="1" applyAlignment="1">
      <alignment horizontal="center" vertical="center"/>
      <protection/>
    </xf>
    <xf numFmtId="2" fontId="43" fillId="33" borderId="16" xfId="52" applyNumberFormat="1" applyFont="1" applyFill="1" applyBorder="1" applyAlignment="1">
      <alignment horizontal="center" vertical="center"/>
      <protection/>
    </xf>
    <xf numFmtId="2" fontId="43" fillId="34" borderId="16" xfId="52" applyNumberFormat="1" applyFont="1" applyFill="1" applyBorder="1" applyAlignment="1">
      <alignment horizontal="center" vertical="center"/>
      <protection/>
    </xf>
    <xf numFmtId="2" fontId="43" fillId="0" borderId="16" xfId="52" applyNumberFormat="1" applyFont="1" applyFill="1" applyBorder="1" applyAlignment="1">
      <alignment horizontal="center" vertical="center"/>
      <protection/>
    </xf>
    <xf numFmtId="0" fontId="52" fillId="0" borderId="0" xfId="52" applyFont="1" applyAlignment="1">
      <alignment horizontal="right"/>
      <protection/>
    </xf>
    <xf numFmtId="0" fontId="52" fillId="0" borderId="0" xfId="52" applyFont="1">
      <alignment/>
      <protection/>
    </xf>
    <xf numFmtId="0" fontId="43" fillId="0" borderId="0" xfId="52" applyFont="1" applyBorder="1" applyAlignment="1">
      <alignment horizontal="center"/>
      <protection/>
    </xf>
    <xf numFmtId="0" fontId="53" fillId="33" borderId="0" xfId="52" applyFont="1" applyFill="1">
      <alignment/>
      <protection/>
    </xf>
    <xf numFmtId="0" fontId="53" fillId="0" borderId="0" xfId="52" applyFont="1">
      <alignment/>
      <protection/>
    </xf>
    <xf numFmtId="2" fontId="35" fillId="0" borderId="0" xfId="52" applyNumberFormat="1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5" fillId="0" borderId="0" xfId="52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5"/>
  <sheetViews>
    <sheetView zoomScalePageLayoutView="0" workbookViewId="0" topLeftCell="C14">
      <selection activeCell="D46" sqref="D46:H4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25390625" style="36" customWidth="1"/>
    <col min="4" max="4" width="13.625" style="36" customWidth="1"/>
    <col min="5" max="5" width="11.875" style="36" customWidth="1"/>
    <col min="6" max="6" width="13.25390625" style="36" customWidth="1"/>
    <col min="7" max="7" width="11.875" style="36" customWidth="1"/>
    <col min="8" max="8" width="13.375" style="36" customWidth="1"/>
    <col min="9" max="9" width="25.00390625" style="36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4.25">
      <c r="C19" s="60" t="s">
        <v>1</v>
      </c>
      <c r="D19" s="60"/>
      <c r="E19" s="60"/>
      <c r="F19" s="60"/>
      <c r="G19" s="60"/>
      <c r="H19" s="60"/>
      <c r="I19" s="60"/>
    </row>
    <row r="20" spans="3:9" ht="12.75">
      <c r="C20" s="61" t="s">
        <v>2</v>
      </c>
      <c r="D20" s="61"/>
      <c r="E20" s="61"/>
      <c r="F20" s="61"/>
      <c r="G20" s="61"/>
      <c r="H20" s="61"/>
      <c r="I20" s="61"/>
    </row>
    <row r="21" spans="3:9" ht="12.75">
      <c r="C21" s="61" t="s">
        <v>3</v>
      </c>
      <c r="D21" s="61"/>
      <c r="E21" s="61"/>
      <c r="F21" s="61"/>
      <c r="G21" s="61"/>
      <c r="H21" s="61"/>
      <c r="I21" s="61"/>
    </row>
    <row r="22" spans="3:9" ht="6" customHeight="1" thickBot="1">
      <c r="C22" s="62"/>
      <c r="D22" s="62"/>
      <c r="E22" s="62"/>
      <c r="F22" s="62"/>
      <c r="G22" s="62"/>
      <c r="H22" s="62"/>
      <c r="I22" s="62"/>
    </row>
    <row r="23" spans="3:9" ht="58.5" customHeight="1" thickBot="1">
      <c r="C23" s="9" t="s">
        <v>4</v>
      </c>
      <c r="D23" s="10" t="s">
        <v>5</v>
      </c>
      <c r="E23" s="11" t="s">
        <v>6</v>
      </c>
      <c r="F23" s="11" t="s">
        <v>7</v>
      </c>
      <c r="G23" s="11" t="s">
        <v>8</v>
      </c>
      <c r="H23" s="11" t="s">
        <v>9</v>
      </c>
      <c r="I23" s="10" t="s">
        <v>10</v>
      </c>
    </row>
    <row r="24" spans="3:9" ht="13.5" customHeight="1" thickBot="1">
      <c r="C24" s="63" t="s">
        <v>11</v>
      </c>
      <c r="D24" s="64"/>
      <c r="E24" s="64"/>
      <c r="F24" s="64"/>
      <c r="G24" s="64"/>
      <c r="H24" s="64"/>
      <c r="I24" s="65"/>
    </row>
    <row r="25" spans="3:11" ht="13.5" customHeight="1" thickBot="1">
      <c r="C25" s="12" t="s">
        <v>12</v>
      </c>
      <c r="D25" s="13">
        <v>82058.73999999973</v>
      </c>
      <c r="E25" s="14"/>
      <c r="F25" s="14">
        <v>17429.73</v>
      </c>
      <c r="G25" s="14"/>
      <c r="H25" s="14">
        <f>+D25+E25-F25</f>
        <v>64629.00999999973</v>
      </c>
      <c r="I25" s="66" t="s">
        <v>13</v>
      </c>
      <c r="K25" s="15">
        <f>485918.06-8549.98+5601.92+14471.87+16794.98</f>
        <v>514236.85</v>
      </c>
    </row>
    <row r="26" spans="3:11" ht="13.5" customHeight="1" thickBot="1">
      <c r="C26" s="12" t="s">
        <v>14</v>
      </c>
      <c r="D26" s="13">
        <v>65022.03000000007</v>
      </c>
      <c r="E26" s="16"/>
      <c r="F26" s="16">
        <f>684.2+3732.42+5248.83</f>
        <v>9665.45</v>
      </c>
      <c r="G26" s="14"/>
      <c r="H26" s="14">
        <f>+D26+E26-F26</f>
        <v>55356.580000000075</v>
      </c>
      <c r="I26" s="67"/>
      <c r="K26" s="15">
        <f>3282.91+12986.16+5453.98+196057.74-24410.47</f>
        <v>193370.31999999998</v>
      </c>
    </row>
    <row r="27" spans="3:11" ht="13.5" customHeight="1" thickBot="1">
      <c r="C27" s="12" t="s">
        <v>15</v>
      </c>
      <c r="D27" s="13">
        <v>30551.109999999877</v>
      </c>
      <c r="E27" s="16"/>
      <c r="F27" s="16">
        <v>4288.35</v>
      </c>
      <c r="G27" s="14"/>
      <c r="H27" s="14">
        <f>+D27+E27-F27</f>
        <v>26262.75999999988</v>
      </c>
      <c r="I27" s="67"/>
      <c r="K27" s="15">
        <f>1528.83+99696.15-4993.25+12034.71-0.42</f>
        <v>108266.02</v>
      </c>
    </row>
    <row r="28" spans="3:11" ht="13.5" customHeight="1" thickBot="1">
      <c r="C28" s="12" t="s">
        <v>16</v>
      </c>
      <c r="D28" s="13">
        <v>21919.950000000037</v>
      </c>
      <c r="E28" s="16"/>
      <c r="F28" s="16">
        <f>3009.49+111.47</f>
        <v>3120.9599999999996</v>
      </c>
      <c r="G28" s="14"/>
      <c r="H28" s="14">
        <f>+D28+E28-F28</f>
        <v>18798.990000000038</v>
      </c>
      <c r="I28" s="67"/>
      <c r="K28" s="2">
        <f>405.34+27875.98-2651.11+1695.55-97.28+35587.09-1733.11+4145.75-0.15</f>
        <v>65228.05999999999</v>
      </c>
    </row>
    <row r="29" spans="3:11" ht="13.5" customHeight="1" hidden="1">
      <c r="C29" s="12" t="s">
        <v>17</v>
      </c>
      <c r="D29" s="13"/>
      <c r="E29" s="16"/>
      <c r="F29" s="16"/>
      <c r="G29" s="14"/>
      <c r="H29" s="14">
        <f>+D29+E29-F29</f>
        <v>0</v>
      </c>
      <c r="I29" s="68"/>
      <c r="K29" s="2">
        <f>186.23-75.83+1858.49-279.59+1647.73-49.58+7.39+23.26+2.62</f>
        <v>3320.7200000000003</v>
      </c>
    </row>
    <row r="30" spans="3:9" ht="13.5" customHeight="1" thickBot="1">
      <c r="C30" s="12" t="s">
        <v>18</v>
      </c>
      <c r="D30" s="17">
        <f>SUM(D25:D29)</f>
        <v>199551.8299999997</v>
      </c>
      <c r="E30" s="18">
        <f>SUM(E25:E29)</f>
        <v>0</v>
      </c>
      <c r="F30" s="18">
        <f>SUM(F25:F29)</f>
        <v>34504.49</v>
      </c>
      <c r="G30" s="18">
        <f>SUM(G25:G29)</f>
        <v>0</v>
      </c>
      <c r="H30" s="18">
        <f>SUM(H25:H29)</f>
        <v>165047.33999999973</v>
      </c>
      <c r="I30" s="19"/>
    </row>
    <row r="31" spans="3:9" ht="13.5" customHeight="1" thickBot="1">
      <c r="C31" s="55" t="s">
        <v>19</v>
      </c>
      <c r="D31" s="55"/>
      <c r="E31" s="55"/>
      <c r="F31" s="55"/>
      <c r="G31" s="55"/>
      <c r="H31" s="55"/>
      <c r="I31" s="55"/>
    </row>
    <row r="32" spans="3:9" ht="50.25" customHeight="1" thickBot="1">
      <c r="C32" s="20" t="s">
        <v>4</v>
      </c>
      <c r="D32" s="10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21" t="s">
        <v>20</v>
      </c>
    </row>
    <row r="33" spans="3:11" ht="25.5" customHeight="1" thickBot="1">
      <c r="C33" s="9" t="s">
        <v>21</v>
      </c>
      <c r="D33" s="22">
        <v>459834.4600000009</v>
      </c>
      <c r="E33" s="23">
        <v>3029614.92</v>
      </c>
      <c r="F33" s="23">
        <v>3018542.43</v>
      </c>
      <c r="G33" s="24">
        <f>+E33</f>
        <v>3029614.92</v>
      </c>
      <c r="H33" s="24">
        <f aca="true" t="shared" si="0" ref="H33:H43">+D33+E33-F33</f>
        <v>470906.95000000065</v>
      </c>
      <c r="I33" s="56" t="s">
        <v>22</v>
      </c>
      <c r="J33" s="25">
        <f>251478.41-56.88+67.11-23.64+6.52-2.29+125.86-34.28+30.78-8.38-D33</f>
        <v>-208251.25000000096</v>
      </c>
      <c r="K33" s="25">
        <f>290984.36-2636.44+10.67-8.38+43.52-34.28+1.41-2.29+14.45-23.64-H33</f>
        <v>-182557.5700000007</v>
      </c>
    </row>
    <row r="34" spans="3:10" ht="14.25" customHeight="1" thickBot="1">
      <c r="C34" s="12" t="s">
        <v>23</v>
      </c>
      <c r="D34" s="13">
        <v>98490.94000000018</v>
      </c>
      <c r="E34" s="14">
        <v>640469.88</v>
      </c>
      <c r="F34" s="14">
        <v>638499.73</v>
      </c>
      <c r="G34" s="24">
        <v>315259.26</v>
      </c>
      <c r="H34" s="24">
        <f t="shared" si="0"/>
        <v>100461.0900000002</v>
      </c>
      <c r="I34" s="57"/>
      <c r="J34" s="25">
        <f>54551.47-491.33</f>
        <v>54060.14</v>
      </c>
    </row>
    <row r="35" spans="3:10" ht="13.5" customHeight="1" thickBot="1">
      <c r="C35" s="20" t="s">
        <v>24</v>
      </c>
      <c r="D35" s="26">
        <v>2153.6299999998223</v>
      </c>
      <c r="E35" s="14"/>
      <c r="F35" s="14">
        <v>671.68</v>
      </c>
      <c r="G35" s="24"/>
      <c r="H35" s="24">
        <f t="shared" si="0"/>
        <v>1481.9499999998225</v>
      </c>
      <c r="I35" s="27"/>
      <c r="J35" s="2">
        <f>6821.76-11.98</f>
        <v>6809.780000000001</v>
      </c>
    </row>
    <row r="36" spans="3:10" ht="12.75" customHeight="1" thickBot="1">
      <c r="C36" s="12" t="s">
        <v>25</v>
      </c>
      <c r="D36" s="13">
        <v>54657.56999999989</v>
      </c>
      <c r="E36" s="14">
        <v>343982.4</v>
      </c>
      <c r="F36" s="14">
        <v>342767.19</v>
      </c>
      <c r="G36" s="24">
        <v>228546.6</v>
      </c>
      <c r="H36" s="24">
        <f t="shared" si="0"/>
        <v>55872.77999999991</v>
      </c>
      <c r="I36" s="28" t="s">
        <v>26</v>
      </c>
      <c r="J36" s="2">
        <f>33856.68-304.16</f>
        <v>33552.52</v>
      </c>
    </row>
    <row r="37" spans="3:11" ht="25.5" customHeight="1" thickBot="1">
      <c r="C37" s="12" t="s">
        <v>27</v>
      </c>
      <c r="D37" s="13">
        <v>11621.979999999901</v>
      </c>
      <c r="E37" s="14"/>
      <c r="F37" s="14">
        <f>3527.45-4861.11</f>
        <v>-1333.6599999999999</v>
      </c>
      <c r="G37" s="24"/>
      <c r="H37" s="24">
        <f t="shared" si="0"/>
        <v>12955.639999999901</v>
      </c>
      <c r="I37" s="29" t="s">
        <v>28</v>
      </c>
      <c r="J37" s="2">
        <f>12307.91+42321.21-12.46</f>
        <v>54616.659999999996</v>
      </c>
      <c r="K37" s="2">
        <f>49149.38-577.59+9336.99+5157.87</f>
        <v>63066.65</v>
      </c>
    </row>
    <row r="38" spans="3:10" ht="27.75" customHeight="1" thickBot="1">
      <c r="C38" s="12" t="s">
        <v>29</v>
      </c>
      <c r="D38" s="13">
        <v>5329.540000000001</v>
      </c>
      <c r="E38" s="16">
        <v>34541.76</v>
      </c>
      <c r="F38" s="16">
        <v>34430.07</v>
      </c>
      <c r="G38" s="24"/>
      <c r="H38" s="24">
        <f t="shared" si="0"/>
        <v>5441.230000000003</v>
      </c>
      <c r="I38" s="29" t="s">
        <v>30</v>
      </c>
      <c r="J38" s="2">
        <f>3057.75-27.79</f>
        <v>3029.96</v>
      </c>
    </row>
    <row r="39" spans="3:10" ht="13.5" customHeight="1" thickBot="1">
      <c r="C39" s="20" t="s">
        <v>31</v>
      </c>
      <c r="D39" s="13">
        <v>1085.939999999872</v>
      </c>
      <c r="E39" s="16"/>
      <c r="F39" s="16">
        <v>186.42</v>
      </c>
      <c r="G39" s="24"/>
      <c r="H39" s="24">
        <f t="shared" si="0"/>
        <v>899.5199999998721</v>
      </c>
      <c r="I39" s="28"/>
      <c r="J39" s="2">
        <f>4804.64-21.26</f>
        <v>4783.38</v>
      </c>
    </row>
    <row r="40" spans="3:11" ht="13.5" customHeight="1" thickBot="1">
      <c r="C40" s="20" t="s">
        <v>32</v>
      </c>
      <c r="D40" s="13">
        <v>19154.500000000044</v>
      </c>
      <c r="E40" s="16"/>
      <c r="F40" s="16">
        <f>3882.62+2091.3</f>
        <v>5973.92</v>
      </c>
      <c r="G40" s="24"/>
      <c r="H40" s="24">
        <f t="shared" si="0"/>
        <v>13180.580000000044</v>
      </c>
      <c r="I40" s="30"/>
      <c r="J40" s="2">
        <f>9151.43+4348.11</f>
        <v>13499.54</v>
      </c>
      <c r="K40" s="2">
        <f>12860.74+25611.68</f>
        <v>38472.42</v>
      </c>
    </row>
    <row r="41" spans="3:9" ht="13.5" customHeight="1" thickBot="1">
      <c r="C41" s="20" t="s">
        <v>33</v>
      </c>
      <c r="D41" s="13">
        <v>18.63999999999999</v>
      </c>
      <c r="E41" s="16">
        <f>79455.26+8445.34</f>
        <v>87900.59999999999</v>
      </c>
      <c r="F41" s="16">
        <f>1.41+52909.56+0.11+4818.63</f>
        <v>57729.71</v>
      </c>
      <c r="G41" s="24">
        <f>+E41</f>
        <v>87900.59999999999</v>
      </c>
      <c r="H41" s="24">
        <f t="shared" si="0"/>
        <v>30189.52999999999</v>
      </c>
      <c r="I41" s="28" t="s">
        <v>34</v>
      </c>
    </row>
    <row r="42" spans="3:9" ht="13.5" customHeight="1" thickBot="1">
      <c r="C42" s="20" t="s">
        <v>35</v>
      </c>
      <c r="D42" s="13">
        <v>-11403.85</v>
      </c>
      <c r="E42" s="16">
        <f>50880.86+21211.2+9689.49</f>
        <v>81781.55</v>
      </c>
      <c r="F42" s="16">
        <f>10312.65+1.42+31444.09+21599.49+8.59</f>
        <v>63366.240000000005</v>
      </c>
      <c r="G42" s="24">
        <f>+E42</f>
        <v>81781.55</v>
      </c>
      <c r="H42" s="24">
        <f t="shared" si="0"/>
        <v>7011.459999999992</v>
      </c>
      <c r="I42" s="28"/>
    </row>
    <row r="43" spans="3:10" ht="13.5" customHeight="1" thickBot="1">
      <c r="C43" s="12" t="s">
        <v>36</v>
      </c>
      <c r="D43" s="13">
        <v>15995.090000000026</v>
      </c>
      <c r="E43" s="16">
        <v>97868.88</v>
      </c>
      <c r="F43" s="16">
        <v>97884.62</v>
      </c>
      <c r="G43" s="24">
        <v>114716.52</v>
      </c>
      <c r="H43" s="24">
        <f t="shared" si="0"/>
        <v>15979.350000000035</v>
      </c>
      <c r="I43" s="29" t="s">
        <v>37</v>
      </c>
      <c r="J43" s="2">
        <f>14094.67-128.69</f>
        <v>13965.98</v>
      </c>
    </row>
    <row r="44" spans="3:9" s="31" customFormat="1" ht="13.5" customHeight="1" thickBot="1">
      <c r="C44" s="12" t="s">
        <v>18</v>
      </c>
      <c r="D44" s="17">
        <f>SUM(D33:D43)</f>
        <v>656938.4400000006</v>
      </c>
      <c r="E44" s="18">
        <f>SUM(E33:E43)</f>
        <v>4316159.989999999</v>
      </c>
      <c r="F44" s="18">
        <f>SUM(F33:F43)</f>
        <v>4258718.35</v>
      </c>
      <c r="G44" s="18">
        <f>SUM(G33:G43)</f>
        <v>3857819.4499999997</v>
      </c>
      <c r="H44" s="18">
        <f>SUM(H33:H43)</f>
        <v>714380.0800000005</v>
      </c>
      <c r="I44" s="27"/>
    </row>
    <row r="45" spans="3:9" ht="13.5" customHeight="1" thickBot="1">
      <c r="C45" s="58" t="s">
        <v>38</v>
      </c>
      <c r="D45" s="58"/>
      <c r="E45" s="58"/>
      <c r="F45" s="58"/>
      <c r="G45" s="58"/>
      <c r="H45" s="58"/>
      <c r="I45" s="58"/>
    </row>
    <row r="46" spans="3:9" ht="54" customHeight="1" thickBot="1">
      <c r="C46" s="32" t="s">
        <v>39</v>
      </c>
      <c r="D46" s="59" t="s">
        <v>40</v>
      </c>
      <c r="E46" s="59"/>
      <c r="F46" s="59"/>
      <c r="G46" s="59"/>
      <c r="H46" s="59"/>
      <c r="I46" s="33" t="s">
        <v>41</v>
      </c>
    </row>
    <row r="47" spans="3:8" ht="22.5" customHeight="1">
      <c r="C47" s="34" t="s">
        <v>42</v>
      </c>
      <c r="D47" s="34"/>
      <c r="E47" s="34"/>
      <c r="F47" s="34"/>
      <c r="G47" s="34"/>
      <c r="H47" s="35">
        <f>+H30+H44</f>
        <v>879427.4200000003</v>
      </c>
    </row>
    <row r="48" spans="3:4" ht="15" hidden="1">
      <c r="C48" s="37" t="s">
        <v>43</v>
      </c>
      <c r="D48" s="37"/>
    </row>
    <row r="49" ht="12.75" customHeight="1" hidden="1">
      <c r="C49" s="38" t="s">
        <v>44</v>
      </c>
    </row>
    <row r="50" spans="4:6" ht="12.75">
      <c r="D50" s="39"/>
      <c r="E50" s="39"/>
      <c r="F50" s="39"/>
    </row>
    <row r="51" spans="3:9" ht="12.75">
      <c r="C51" s="1"/>
      <c r="D51" s="40"/>
      <c r="E51" s="40"/>
      <c r="F51" s="1"/>
      <c r="G51" s="1"/>
      <c r="H51" s="1"/>
      <c r="I51" s="1"/>
    </row>
    <row r="52" spans="5:8" ht="12.75" hidden="1">
      <c r="E52" s="39"/>
      <c r="F52" s="39"/>
      <c r="H52" s="36">
        <f>58325.87+266713.86+12973.65+30914.08+2798.89+13412.86+6306.89+49761.9+2344.86+1156.98+6.84+9.94+0.68+2.46</f>
        <v>444729.76000000007</v>
      </c>
    </row>
    <row r="53" spans="3:8" ht="12.75">
      <c r="C53" s="36" t="s">
        <v>45</v>
      </c>
      <c r="D53" s="39"/>
      <c r="E53" s="39">
        <f>+E44+E30+33150</f>
        <v>4349309.989999999</v>
      </c>
      <c r="F53" s="39"/>
      <c r="G53" s="39">
        <f>+G44+G30</f>
        <v>3857819.4499999997</v>
      </c>
      <c r="H53" s="39"/>
    </row>
    <row r="54" ht="12.75">
      <c r="D54" s="39"/>
    </row>
    <row r="55" spans="4:8" ht="12.75" hidden="1">
      <c r="D55" s="39">
        <f>+D33+D34+D35+D38</f>
        <v>565808.5700000009</v>
      </c>
      <c r="E55" s="39">
        <f>+E33+E34+E35+E38</f>
        <v>3704626.5599999996</v>
      </c>
      <c r="F55" s="39">
        <f>+F33+F34+F35+F38</f>
        <v>3692143.91</v>
      </c>
      <c r="G55" s="39">
        <f>+G33+G34+G35+G38</f>
        <v>3344874.1799999997</v>
      </c>
      <c r="H55" s="39">
        <f>+H33+H34+H35+H38</f>
        <v>578291.2200000007</v>
      </c>
    </row>
  </sheetData>
  <sheetProtection/>
  <mergeCells count="10">
    <mergeCell ref="C31:I31"/>
    <mergeCell ref="I33:I34"/>
    <mergeCell ref="C45:I45"/>
    <mergeCell ref="D46:H46"/>
    <mergeCell ref="C19:I19"/>
    <mergeCell ref="C20:I20"/>
    <mergeCell ref="C21:I21"/>
    <mergeCell ref="C22:I22"/>
    <mergeCell ref="C24:I24"/>
    <mergeCell ref="I25:I29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3:I33"/>
  <sheetViews>
    <sheetView tabSelected="1" zoomScaleSheetLayoutView="120" zoomScalePageLayoutView="0" workbookViewId="0" topLeftCell="A1">
      <selection activeCell="I27" sqref="I27"/>
    </sheetView>
  </sheetViews>
  <sheetFormatPr defaultColWidth="9.00390625" defaultRowHeight="12.75"/>
  <cols>
    <col min="1" max="1" width="4.625" style="41" customWidth="1"/>
    <col min="2" max="2" width="12.375" style="41" customWidth="1"/>
    <col min="3" max="3" width="13.375" style="41" hidden="1" customWidth="1"/>
    <col min="4" max="4" width="12.125" style="41" customWidth="1"/>
    <col min="5" max="5" width="13.625" style="41" customWidth="1"/>
    <col min="6" max="6" width="13.375" style="41" customWidth="1"/>
    <col min="7" max="7" width="14.375" style="41" customWidth="1"/>
    <col min="8" max="8" width="15.125" style="41" customWidth="1"/>
    <col min="9" max="9" width="14.00390625" style="41" customWidth="1"/>
    <col min="10" max="16384" width="9.125" style="41" customWidth="1"/>
  </cols>
  <sheetData>
    <row r="13" spans="1:9" ht="15">
      <c r="A13" s="69" t="s">
        <v>46</v>
      </c>
      <c r="B13" s="69"/>
      <c r="C13" s="69"/>
      <c r="D13" s="69"/>
      <c r="E13" s="69"/>
      <c r="F13" s="69"/>
      <c r="G13" s="69"/>
      <c r="H13" s="69"/>
      <c r="I13" s="69"/>
    </row>
    <row r="14" spans="1:9" ht="15">
      <c r="A14" s="69" t="s">
        <v>47</v>
      </c>
      <c r="B14" s="69"/>
      <c r="C14" s="69"/>
      <c r="D14" s="69"/>
      <c r="E14" s="69"/>
      <c r="F14" s="69"/>
      <c r="G14" s="69"/>
      <c r="H14" s="69"/>
      <c r="I14" s="69"/>
    </row>
    <row r="15" spans="1:9" ht="15">
      <c r="A15" s="69" t="s">
        <v>48</v>
      </c>
      <c r="B15" s="69"/>
      <c r="C15" s="69"/>
      <c r="D15" s="69"/>
      <c r="E15" s="69"/>
      <c r="F15" s="69"/>
      <c r="G15" s="69"/>
      <c r="H15" s="69"/>
      <c r="I15" s="69"/>
    </row>
    <row r="16" spans="1:9" ht="60">
      <c r="A16" s="42" t="s">
        <v>49</v>
      </c>
      <c r="B16" s="42" t="s">
        <v>50</v>
      </c>
      <c r="C16" s="42" t="s">
        <v>51</v>
      </c>
      <c r="D16" s="42" t="s">
        <v>52</v>
      </c>
      <c r="E16" s="42" t="s">
        <v>53</v>
      </c>
      <c r="F16" s="43" t="s">
        <v>54</v>
      </c>
      <c r="G16" s="43" t="s">
        <v>55</v>
      </c>
      <c r="H16" s="42" t="s">
        <v>56</v>
      </c>
      <c r="I16" s="42" t="s">
        <v>57</v>
      </c>
    </row>
    <row r="17" spans="1:9" ht="15">
      <c r="A17" s="44" t="s">
        <v>58</v>
      </c>
      <c r="B17" s="45">
        <v>-1517.02447</v>
      </c>
      <c r="C17" s="46"/>
      <c r="D17" s="46">
        <v>640.46988</v>
      </c>
      <c r="E17" s="47">
        <v>638.49973</v>
      </c>
      <c r="F17" s="47">
        <v>33.15</v>
      </c>
      <c r="G17" s="45">
        <v>315.25926</v>
      </c>
      <c r="H17" s="48">
        <v>100.46109</v>
      </c>
      <c r="I17" s="48">
        <f>B17+D17+F17-G17</f>
        <v>-1158.6638500000001</v>
      </c>
    </row>
    <row r="18" spans="7:9" ht="15">
      <c r="G18" s="49"/>
      <c r="H18" s="50"/>
      <c r="I18" s="51"/>
    </row>
    <row r="19" ht="15">
      <c r="A19" s="41" t="s">
        <v>59</v>
      </c>
    </row>
    <row r="20" spans="1:7" ht="15">
      <c r="A20" s="52" t="s">
        <v>60</v>
      </c>
      <c r="B20" s="53"/>
      <c r="C20" s="53"/>
      <c r="D20" s="53"/>
      <c r="E20" s="53"/>
      <c r="F20" s="53"/>
      <c r="G20" s="53"/>
    </row>
    <row r="21" spans="1:7" ht="15">
      <c r="A21" s="52" t="s">
        <v>61</v>
      </c>
      <c r="B21" s="53"/>
      <c r="C21" s="53"/>
      <c r="D21" s="53"/>
      <c r="E21" s="53"/>
      <c r="F21" s="53"/>
      <c r="G21" s="53"/>
    </row>
    <row r="22" spans="1:8" ht="15">
      <c r="A22" s="52" t="s">
        <v>62</v>
      </c>
      <c r="B22" s="53"/>
      <c r="C22" s="53"/>
      <c r="D22" s="53"/>
      <c r="E22" s="53"/>
      <c r="F22" s="53"/>
      <c r="G22" s="53"/>
      <c r="H22" s="54"/>
    </row>
    <row r="23" spans="1:7" ht="15">
      <c r="A23" s="52" t="s">
        <v>63</v>
      </c>
      <c r="B23" s="53"/>
      <c r="C23" s="53"/>
      <c r="D23" s="53"/>
      <c r="E23" s="53"/>
      <c r="F23" s="53"/>
      <c r="G23" s="53"/>
    </row>
    <row r="24" spans="1:7" ht="15">
      <c r="A24" s="52" t="s">
        <v>64</v>
      </c>
      <c r="B24" s="53"/>
      <c r="C24" s="53"/>
      <c r="D24" s="53"/>
      <c r="E24" s="53"/>
      <c r="F24" s="53"/>
      <c r="G24" s="53"/>
    </row>
    <row r="25" spans="1:7" ht="15">
      <c r="A25" s="52" t="s">
        <v>65</v>
      </c>
      <c r="B25" s="53"/>
      <c r="C25" s="53"/>
      <c r="D25" s="53"/>
      <c r="E25" s="53"/>
      <c r="F25" s="53"/>
      <c r="G25" s="53"/>
    </row>
    <row r="26" spans="1:7" ht="15">
      <c r="A26" s="52" t="s">
        <v>66</v>
      </c>
      <c r="B26" s="53"/>
      <c r="C26" s="53"/>
      <c r="D26" s="53"/>
      <c r="E26" s="53"/>
      <c r="F26" s="53"/>
      <c r="G26" s="53"/>
    </row>
    <row r="27" spans="1:7" ht="15">
      <c r="A27" s="52" t="s">
        <v>67</v>
      </c>
      <c r="B27" s="53"/>
      <c r="C27" s="53"/>
      <c r="D27" s="53"/>
      <c r="E27" s="53"/>
      <c r="F27" s="53"/>
      <c r="G27" s="53"/>
    </row>
    <row r="28" spans="1:7" ht="15">
      <c r="A28" s="52" t="s">
        <v>68</v>
      </c>
      <c r="B28" s="53"/>
      <c r="C28" s="53"/>
      <c r="D28" s="53"/>
      <c r="E28" s="53"/>
      <c r="F28" s="53"/>
      <c r="G28" s="53"/>
    </row>
    <row r="29" spans="1:7" ht="15">
      <c r="A29" s="52" t="s">
        <v>69</v>
      </c>
      <c r="B29" s="53"/>
      <c r="C29" s="53"/>
      <c r="D29" s="53"/>
      <c r="E29" s="53"/>
      <c r="F29" s="53"/>
      <c r="G29" s="53"/>
    </row>
    <row r="30" spans="1:7" ht="15">
      <c r="A30" s="53" t="s">
        <v>70</v>
      </c>
      <c r="B30" s="53"/>
      <c r="C30" s="53"/>
      <c r="D30" s="53"/>
      <c r="E30" s="53"/>
      <c r="F30" s="53"/>
      <c r="G30" s="53"/>
    </row>
    <row r="31" spans="1:7" ht="15">
      <c r="A31" s="52" t="s">
        <v>71</v>
      </c>
      <c r="B31" s="53"/>
      <c r="C31" s="53"/>
      <c r="D31" s="53"/>
      <c r="E31" s="53"/>
      <c r="F31" s="53"/>
      <c r="G31" s="53"/>
    </row>
    <row r="32" ht="15">
      <c r="A32" s="52" t="s">
        <v>72</v>
      </c>
    </row>
    <row r="33" ht="15">
      <c r="A33" s="52" t="s">
        <v>73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2023-03-03T19:59:44Z</dcterms:created>
  <dcterms:modified xsi:type="dcterms:W3CDTF">2023-03-04T13:09:13Z</dcterms:modified>
  <cp:category/>
  <cp:version/>
  <cp:contentType/>
  <cp:contentStatus/>
</cp:coreProperties>
</file>