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бщий" sheetId="1" r:id="rId1"/>
    <sheet name="текущий" sheetId="2" r:id="rId2"/>
    <sheet name="энергосбер" sheetId="3" r:id="rId3"/>
  </sheets>
  <definedNames/>
  <calcPr fullCalcOnLoad="1"/>
</workbook>
</file>

<file path=xl/sharedStrings.xml><?xml version="1.0" encoding="utf-8"?>
<sst xmlns="http://schemas.openxmlformats.org/spreadsheetml/2006/main" count="100" uniqueCount="93">
  <si>
    <t>ОТЧЕТ</t>
  </si>
  <si>
    <t>по выполнению плана текущего ремонта жилого дома</t>
  </si>
  <si>
    <t>№ 16 по ул. Молодцова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</si>
  <si>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</si>
  <si>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</si>
  <si>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</si>
  <si>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</si>
  <si>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</si>
  <si>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</si>
  <si>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</si>
  <si>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</si>
  <si>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</si>
  <si>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</si>
  <si>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203</t>
    </r>
    <r>
      <rPr>
        <b/>
        <sz val="11"/>
        <color indexed="8"/>
        <rFont val="Calibri"/>
        <family val="2"/>
      </rPr>
      <t>.40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</si>
  <si>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</si>
  <si>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- 13.48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</si>
  <si>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</si>
  <si>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- 0.65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</si>
  <si>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</si>
  <si>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</si>
  <si>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- 2.28 т.р.</t>
  </si>
  <si>
    <t>Расходные материалы - 0.26 т.р.</t>
  </si>
  <si>
    <t>Аварийные работы - 0.51 т.р.</t>
  </si>
  <si>
    <t>Работы по герметизации межпанельных швов фасада жилого дома - 142.8т.р.</t>
  </si>
  <si>
    <t>Ремонт козырька и лоджии - 43.42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</si>
  <si>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</si>
  <si>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</si>
  <si>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</si>
  <si>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16  по ул. Молодцова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</si>
  <si>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</si>
  <si>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</si>
  <si>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</si>
  <si>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</si>
  <si>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</si>
  <si>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</si>
  <si>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</si>
  <si>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</si>
  <si>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</si>
  <si>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</si>
  <si>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</si>
  <si>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</si>
  <si>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</si>
  <si>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</si>
  <si>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</si>
  <si>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</si>
  <si>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</si>
  <si>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</si>
  <si>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Н/2011-96 от 01.07.2011г.</t>
  </si>
  <si>
    <t>Текущий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</si>
  <si>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</si>
  <si>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</si>
  <si>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</si>
  <si>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</si>
  <si>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</si>
  <si>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</si>
  <si>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</si>
  <si>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</si>
  <si>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</si>
  <si>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электроэнергия СОИ</t>
  </si>
  <si>
    <t>ООО "ПСК"</t>
  </si>
  <si>
    <t>водоснабжение СОИ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</si>
  <si>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</si>
  <si>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</si>
  <si>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</si>
  <si>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</si>
  <si>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33150,00 руб. </t>
  </si>
  <si>
    <t>ООО "Икс-Трим", АО "Эр-телеком холдинг", ООО "СкайНэт", ПАО "Ростелеком"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</si>
  <si>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</si>
  <si>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</si>
  <si>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</si>
  <si>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</si>
  <si>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энергосбережение</t>
  </si>
  <si>
    <t xml:space="preserve"> Отчет  о работах по энергосбережению ООО "УЮТ-СЕРВИС" за 2022 год Молодцова, д. 16</t>
  </si>
  <si>
    <t xml:space="preserve">объем                    </t>
  </si>
  <si>
    <t>в том числе</t>
  </si>
  <si>
    <t>адрес</t>
  </si>
  <si>
    <t>наименование работ</t>
  </si>
  <si>
    <t>выполненных  работ</t>
  </si>
  <si>
    <t>сумма                             тыс. руб.</t>
  </si>
  <si>
    <t>средства        населения</t>
  </si>
  <si>
    <t>бюджетное финансирование</t>
  </si>
  <si>
    <t>Молодцова, д. 16</t>
  </si>
  <si>
    <t>утепление крыши</t>
  </si>
  <si>
    <t xml:space="preserve">Итого </t>
  </si>
  <si>
    <t>Задолженность населения на 01.01.2022г.</t>
  </si>
  <si>
    <t>Начислено за 2022г.</t>
  </si>
  <si>
    <t>Оплачено населением за 2022г.</t>
  </si>
  <si>
    <t>Задолженность населения на 01.01.2023г.</t>
  </si>
  <si>
    <t>Остаток средств на лицевом счете на 01.01.2022г.</t>
  </si>
  <si>
    <t>начислено населению за 2022г.</t>
  </si>
  <si>
    <t>Перенесено со ст. "повыш.коэфф."</t>
  </si>
  <si>
    <t xml:space="preserve">Израсходовано </t>
  </si>
  <si>
    <t>Остаток средств на лицевом счете на 01.01.2023г.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</si>
</sst>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2" fontId="40" fillId="10" borderId="10" xfId="0" applyNumberFormat="1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 vertical="center"/>
    </xf>
    <xf numFmtId="2" fontId="40" fillId="34" borderId="10" xfId="0" applyNumberFormat="1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52" applyFont="1" applyFill="1">
      <alignment/>
      <protection/>
    </xf>
    <xf numFmtId="0" fontId="3" fillId="0" borderId="0" xfId="52" applyFill="1">
      <alignment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5" fillId="0" borderId="0" xfId="52" applyFont="1" applyFill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8" fillId="0" borderId="14" xfId="52" applyFont="1" applyFill="1" applyBorder="1" applyAlignment="1">
      <alignment horizontal="center" vertical="top" wrapText="1"/>
      <protection/>
    </xf>
    <xf numFmtId="0" fontId="8" fillId="0" borderId="13" xfId="52" applyFont="1" applyFill="1" applyBorder="1" applyAlignment="1">
      <alignment horizontal="center" vertical="top" wrapText="1"/>
      <protection/>
    </xf>
    <xf numFmtId="0" fontId="9" fillId="0" borderId="13" xfId="52" applyFont="1" applyFill="1" applyBorder="1" applyAlignment="1">
      <alignment horizontal="center" vertical="top" wrapText="1"/>
      <protection/>
    </xf>
    <xf numFmtId="0" fontId="5" fillId="0" borderId="15" xfId="52" applyFont="1" applyFill="1" applyBorder="1" applyAlignment="1">
      <alignment horizontal="center" vertical="top" wrapText="1"/>
      <protection/>
    </xf>
    <xf numFmtId="4" fontId="10" fillId="0" borderId="16" xfId="52" applyNumberFormat="1" applyFont="1" applyFill="1" applyBorder="1" applyAlignment="1">
      <alignment horizontal="right" vertical="top" wrapText="1"/>
      <protection/>
    </xf>
    <xf numFmtId="4" fontId="11" fillId="0" borderId="16" xfId="52" applyNumberFormat="1" applyFont="1" applyFill="1" applyBorder="1" applyAlignment="1">
      <alignment vertical="top" wrapText="1"/>
      <protection/>
    </xf>
    <xf numFmtId="2" fontId="3" fillId="0" borderId="0" xfId="52" applyNumberFormat="1" applyFill="1">
      <alignment/>
      <protection/>
    </xf>
    <xf numFmtId="4" fontId="10" fillId="0" borderId="16" xfId="52" applyNumberFormat="1" applyFont="1" applyFill="1" applyBorder="1" applyAlignment="1">
      <alignment vertical="top" wrapText="1"/>
      <protection/>
    </xf>
    <xf numFmtId="4" fontId="5" fillId="10" borderId="16" xfId="52" applyNumberFormat="1" applyFont="1" applyFill="1" applyBorder="1" applyAlignment="1">
      <alignment vertical="top" wrapText="1"/>
      <protection/>
    </xf>
    <xf numFmtId="4" fontId="5" fillId="0" borderId="16" xfId="52" applyNumberFormat="1" applyFont="1" applyFill="1" applyBorder="1" applyAlignment="1">
      <alignment vertical="top" wrapText="1"/>
      <protection/>
    </xf>
    <xf numFmtId="0" fontId="8" fillId="0" borderId="15" xfId="52" applyFont="1" applyFill="1" applyBorder="1" applyAlignment="1">
      <alignment horizontal="center" vertical="top" wrapText="1"/>
      <protection/>
    </xf>
    <xf numFmtId="0" fontId="8" fillId="0" borderId="16" xfId="52" applyFont="1" applyFill="1" applyBorder="1" applyAlignment="1">
      <alignment horizontal="center" vertical="top" wrapText="1"/>
      <protection/>
    </xf>
    <xf numFmtId="4" fontId="10" fillId="0" borderId="13" xfId="52" applyNumberFormat="1" applyFont="1" applyFill="1" applyBorder="1" applyAlignment="1">
      <alignment horizontal="right" vertical="top" wrapText="1"/>
      <protection/>
    </xf>
    <xf numFmtId="4" fontId="11" fillId="0" borderId="13" xfId="52" applyNumberFormat="1" applyFont="1" applyFill="1" applyBorder="1" applyAlignment="1">
      <alignment vertical="top" wrapText="1"/>
      <protection/>
    </xf>
    <xf numFmtId="4" fontId="3" fillId="0" borderId="0" xfId="52" applyNumberFormat="1" applyFill="1">
      <alignment/>
      <protection/>
    </xf>
    <xf numFmtId="4" fontId="12" fillId="0" borderId="16" xfId="52" applyNumberFormat="1" applyFont="1" applyFill="1" applyBorder="1" applyAlignment="1">
      <alignment horizontal="right" vertical="top" wrapText="1"/>
      <protection/>
    </xf>
    <xf numFmtId="0" fontId="14" fillId="0" borderId="16" xfId="52" applyFont="1" applyFill="1" applyBorder="1" applyAlignment="1">
      <alignment horizontal="center" vertical="top" wrapText="1"/>
      <protection/>
    </xf>
    <xf numFmtId="0" fontId="10" fillId="0" borderId="16" xfId="52" applyFont="1" applyFill="1" applyBorder="1" applyAlignment="1">
      <alignment horizontal="center" vertical="top" wrapText="1"/>
      <protection/>
    </xf>
    <xf numFmtId="2" fontId="10" fillId="0" borderId="16" xfId="52" applyNumberFormat="1" applyFont="1" applyFill="1" applyBorder="1" applyAlignment="1">
      <alignment horizontal="right" vertical="top" wrapText="1"/>
      <protection/>
    </xf>
    <xf numFmtId="0" fontId="5" fillId="0" borderId="16" xfId="52" applyFont="1" applyFill="1" applyBorder="1" applyAlignment="1">
      <alignment horizontal="center" vertical="top" wrapText="1"/>
      <protection/>
    </xf>
    <xf numFmtId="0" fontId="3" fillId="0" borderId="0" xfId="52" applyFont="1" applyFill="1">
      <alignment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top" wrapText="1"/>
      <protection/>
    </xf>
    <xf numFmtId="0" fontId="15" fillId="0" borderId="0" xfId="52" applyFont="1" applyFill="1">
      <alignment/>
      <protection/>
    </xf>
    <xf numFmtId="4" fontId="16" fillId="0" borderId="0" xfId="52" applyNumberFormat="1" applyFont="1" applyFill="1">
      <alignment/>
      <protection/>
    </xf>
    <xf numFmtId="0" fontId="10" fillId="0" borderId="0" xfId="52" applyFont="1" applyFill="1">
      <alignment/>
      <protection/>
    </xf>
    <xf numFmtId="0" fontId="17" fillId="0" borderId="0" xfId="52" applyFont="1" applyFill="1">
      <alignment/>
      <protection/>
    </xf>
    <xf numFmtId="0" fontId="10" fillId="0" borderId="0" xfId="52" applyFont="1" applyFill="1" applyBorder="1">
      <alignment/>
      <protection/>
    </xf>
    <xf numFmtId="0" fontId="12" fillId="0" borderId="0" xfId="52" applyFont="1" applyFill="1">
      <alignment/>
      <protection/>
    </xf>
    <xf numFmtId="4" fontId="10" fillId="0" borderId="0" xfId="52" applyNumberFormat="1" applyFont="1" applyFill="1">
      <alignment/>
      <protection/>
    </xf>
    <xf numFmtId="164" fontId="10" fillId="0" borderId="0" xfId="52" applyNumberFormat="1" applyFont="1" applyFill="1">
      <alignment/>
      <protection/>
    </xf>
    <xf numFmtId="0" fontId="5" fillId="0" borderId="12" xfId="52" applyFont="1" applyFill="1" applyBorder="1" applyAlignment="1">
      <alignment horizontal="center" vertical="top" wrapText="1"/>
      <protection/>
    </xf>
    <xf numFmtId="0" fontId="12" fillId="0" borderId="17" xfId="52" applyFont="1" applyFill="1" applyBorder="1" applyAlignment="1">
      <alignment horizontal="center" vertical="center" wrapText="1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top" wrapText="1"/>
      <protection/>
    </xf>
    <xf numFmtId="4" fontId="10" fillId="0" borderId="1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19" xfId="52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center" vertical="top" wrapText="1"/>
      <protection/>
    </xf>
    <xf numFmtId="0" fontId="8" fillId="0" borderId="12" xfId="52" applyFont="1" applyFill="1" applyBorder="1" applyAlignment="1">
      <alignment horizontal="center" vertical="top" wrapText="1"/>
      <protection/>
    </xf>
    <xf numFmtId="0" fontId="8" fillId="0" borderId="20" xfId="52" applyFont="1" applyFill="1" applyBorder="1" applyAlignment="1">
      <alignment horizontal="center" vertical="top" wrapText="1"/>
      <protection/>
    </xf>
    <xf numFmtId="0" fontId="10" fillId="0" borderId="17" xfId="52" applyFont="1" applyFill="1" applyBorder="1" applyAlignment="1">
      <alignment horizontal="center" vertical="center" wrapText="1"/>
      <protection/>
    </xf>
    <xf numFmtId="0" fontId="10" fillId="0" borderId="21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50" fillId="0" borderId="22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4" fontId="49" fillId="0" borderId="0" xfId="0" applyNumberFormat="1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27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/>
    </xf>
    <xf numFmtId="0" fontId="50" fillId="0" borderId="25" xfId="0" applyFont="1" applyBorder="1" applyAlignment="1">
      <alignment horizontal="left" wrapText="1"/>
    </xf>
    <xf numFmtId="0" fontId="50" fillId="0" borderId="26" xfId="0" applyFont="1" applyBorder="1" applyAlignment="1">
      <alignment horizontal="left" wrapText="1"/>
    </xf>
    <xf numFmtId="0" fontId="49" fillId="0" borderId="29" xfId="0" applyFont="1" applyBorder="1" applyAlignment="1">
      <alignment horizontal="center"/>
    </xf>
    <xf numFmtId="4" fontId="50" fillId="0" borderId="10" xfId="0" applyNumberFormat="1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4" fontId="49" fillId="0" borderId="1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31" xfId="0" applyFill="1" applyBorder="1" applyAlignment="1">
      <alignment/>
    </xf>
    <xf numFmtId="0" fontId="4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4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0" fillId="0" borderId="28" xfId="0" applyFill="1" applyBorder="1" applyAlignment="1">
      <alignment/>
    </xf>
    <xf numFmtId="0" fontId="0" fillId="0" borderId="32" xfId="0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3"/>
  <sheetViews>
    <sheetView tabSelected="1" zoomScalePageLayoutView="0" workbookViewId="0" topLeftCell="C5">
      <selection activeCell="C53" sqref="C53"/>
    </sheetView>
  </sheetViews>
  <sheetFormatPr defaultColWidth="9.140625" defaultRowHeight="15"/>
  <cols>
    <col min="1" max="1" width="3.421875" style="0" hidden="1" customWidth="1"/>
    <col min="2" max="2" width="9.140625" style="0" hidden="1" customWidth="1"/>
    <col min="3" max="3" width="29.421875" style="0" customWidth="1"/>
    <col min="4" max="4" width="13.57421875" style="0" customWidth="1"/>
    <col min="5" max="5" width="11.8515625" style="0" customWidth="1"/>
    <col min="6" max="6" width="13.28125" style="0" customWidth="1"/>
    <col min="7" max="7" width="11.8515625" style="0" customWidth="1"/>
    <col min="8" max="8" width="13.00390625" style="0" customWidth="1"/>
    <col min="9" max="9" width="24.8515625" style="0" customWidth="1"/>
    <col min="10" max="10" width="10.140625" style="0" hidden="1" customWidth="1"/>
    <col min="11" max="11" width="9.57421875" style="0" hidden="1" customWidth="1"/>
  </cols>
  <sheetData>
    <row r="1" spans="3:9" ht="12.75" customHeight="1" hidden="1">
      <c r="C1" s="11"/>
      <c r="D1" s="11"/>
      <c r="E1" s="11"/>
      <c r="F1" s="11"/>
      <c r="G1" s="11"/>
      <c r="H1" s="11"/>
      <c r="I1" s="11"/>
    </row>
    <row r="2" spans="3:9" ht="13.5" customHeight="1" hidden="1" thickBot="1">
      <c r="C2" s="11"/>
      <c r="D2" s="11"/>
      <c r="E2" s="11" t="s">
        <v>25</v>
      </c>
      <c r="F2" s="11"/>
      <c r="G2" s="11"/>
      <c r="H2" s="11"/>
      <c r="I2" s="11"/>
    </row>
    <row r="3" spans="3:9" ht="13.5" customHeight="1" hidden="1" thickBot="1">
      <c r="C3" s="13"/>
      <c r="D3" s="14"/>
      <c r="E3" s="15"/>
      <c r="F3" s="15"/>
      <c r="G3" s="15"/>
      <c r="H3" s="15"/>
      <c r="I3" s="16"/>
    </row>
    <row r="4" spans="3:9" ht="12.75" customHeight="1" hidden="1">
      <c r="C4" s="17"/>
      <c r="D4" s="17"/>
      <c r="E4" s="18"/>
      <c r="F4" s="18"/>
      <c r="G4" s="18"/>
      <c r="H4" s="18"/>
      <c r="I4" s="18"/>
    </row>
    <row r="5" spans="3:9" ht="12.75" customHeight="1">
      <c r="C5" s="17"/>
      <c r="D5" s="17"/>
      <c r="E5" s="18"/>
      <c r="F5" s="18"/>
      <c r="G5" s="18"/>
      <c r="H5" s="18"/>
      <c r="I5" s="18"/>
    </row>
    <row r="6" spans="3:9" ht="12.75" customHeight="1">
      <c r="C6" s="17"/>
      <c r="D6" s="17"/>
      <c r="E6" s="18"/>
      <c r="F6" s="18"/>
      <c r="G6" s="18"/>
      <c r="H6" s="18"/>
      <c r="I6" s="18"/>
    </row>
    <row r="7" spans="3:9" ht="12.75" customHeight="1">
      <c r="C7" s="17"/>
      <c r="D7" s="17"/>
      <c r="E7" s="18"/>
      <c r="F7" s="18"/>
      <c r="G7" s="18"/>
      <c r="H7" s="18"/>
      <c r="I7" s="18"/>
    </row>
    <row r="8" spans="3:9" ht="12.75" customHeight="1">
      <c r="C8" s="17"/>
      <c r="D8" s="17"/>
      <c r="E8" s="18"/>
      <c r="F8" s="18"/>
      <c r="G8" s="18"/>
      <c r="H8" s="18"/>
      <c r="I8" s="18"/>
    </row>
    <row r="9" spans="3:9" ht="12.75" customHeight="1">
      <c r="C9" s="17"/>
      <c r="D9" s="17"/>
      <c r="E9" s="18"/>
      <c r="F9" s="18"/>
      <c r="G9" s="18"/>
      <c r="H9" s="18"/>
      <c r="I9" s="18"/>
    </row>
    <row r="10" spans="3:9" ht="12.75" customHeight="1">
      <c r="C10" s="17"/>
      <c r="D10" s="17"/>
      <c r="E10" s="18"/>
      <c r="F10" s="18"/>
      <c r="G10" s="18"/>
      <c r="H10" s="18"/>
      <c r="I10" s="18"/>
    </row>
    <row r="11" spans="3:9" ht="12.75" customHeight="1">
      <c r="C11" s="17"/>
      <c r="D11" s="17"/>
      <c r="E11" s="18"/>
      <c r="F11" s="18"/>
      <c r="G11" s="18"/>
      <c r="H11" s="18"/>
      <c r="I11" s="18"/>
    </row>
    <row r="12" spans="3:9" ht="12.75" customHeight="1">
      <c r="C12" s="17"/>
      <c r="D12" s="17"/>
      <c r="E12" s="18"/>
      <c r="F12" s="18"/>
      <c r="G12" s="18"/>
      <c r="H12" s="18"/>
      <c r="I12" s="18"/>
    </row>
    <row r="13" spans="3:9" ht="12.75" customHeight="1">
      <c r="C13" s="17"/>
      <c r="D13" s="17"/>
      <c r="E13" s="18"/>
      <c r="F13" s="18"/>
      <c r="G13" s="18"/>
      <c r="H13" s="18"/>
      <c r="I13" s="18"/>
    </row>
    <row r="14" spans="3:9" ht="12.75" customHeight="1">
      <c r="C14" s="17"/>
      <c r="D14" s="17"/>
      <c r="E14" s="18"/>
      <c r="F14" s="18"/>
      <c r="G14" s="18"/>
      <c r="H14" s="18"/>
      <c r="I14" s="18"/>
    </row>
    <row r="15" spans="3:9" ht="12.75" customHeight="1">
      <c r="C15" s="17"/>
      <c r="D15" s="17"/>
      <c r="E15" s="18"/>
      <c r="F15" s="18"/>
      <c r="G15" s="18"/>
      <c r="H15" s="18"/>
      <c r="I15" s="18"/>
    </row>
    <row r="16" spans="3:9" ht="12.75" customHeight="1">
      <c r="C16" s="17"/>
      <c r="D16" s="17"/>
      <c r="E16" s="18"/>
      <c r="F16" s="18"/>
      <c r="G16" s="18"/>
      <c r="H16" s="18"/>
      <c r="I16" s="18"/>
    </row>
    <row r="17" spans="3:11" ht="12.75" customHeight="1">
      <c r="C17" s="17"/>
      <c r="D17" s="17"/>
      <c r="E17" s="18"/>
      <c r="F17" s="18"/>
      <c r="G17" s="18"/>
      <c r="H17" s="18"/>
      <c r="I17" s="18"/>
      <c r="J17" s="12"/>
      <c r="K17" s="12"/>
    </row>
    <row r="18" spans="3:11" ht="12.75" customHeight="1">
      <c r="C18" s="17"/>
      <c r="D18" s="17"/>
      <c r="E18" s="18"/>
      <c r="F18" s="18"/>
      <c r="G18" s="18"/>
      <c r="H18" s="18"/>
      <c r="I18" s="18"/>
      <c r="J18" s="12"/>
      <c r="K18" s="12"/>
    </row>
    <row r="19" spans="3:11" ht="12.75" customHeight="1">
      <c r="C19" s="17"/>
      <c r="D19" s="17"/>
      <c r="E19" s="18"/>
      <c r="F19" s="18"/>
      <c r="G19" s="18"/>
      <c r="H19" s="18"/>
      <c r="I19" s="18"/>
      <c r="J19" s="12"/>
      <c r="K19" s="12"/>
    </row>
    <row r="20" spans="3:11" ht="12.75" customHeight="1">
      <c r="C20" s="17"/>
      <c r="D20" s="17"/>
      <c r="E20" s="18"/>
      <c r="F20" s="18"/>
      <c r="G20" s="18"/>
      <c r="H20" s="18"/>
      <c r="I20" s="18"/>
      <c r="J20" s="12"/>
      <c r="K20" s="12"/>
    </row>
    <row r="21" spans="3:11" ht="15">
      <c r="C21" s="55" t="s">
        <v>26</v>
      </c>
      <c r="D21" s="55"/>
      <c r="E21" s="55"/>
      <c r="F21" s="55"/>
      <c r="G21" s="55"/>
      <c r="H21" s="55"/>
      <c r="I21" s="55"/>
      <c r="J21" s="12"/>
      <c r="K21" s="12"/>
    </row>
    <row r="22" spans="3:11" ht="15">
      <c r="C22" s="56" t="s">
        <v>27</v>
      </c>
      <c r="D22" s="56"/>
      <c r="E22" s="56"/>
      <c r="F22" s="56"/>
      <c r="G22" s="56"/>
      <c r="H22" s="56"/>
      <c r="I22" s="56"/>
      <c r="J22" s="12"/>
      <c r="K22" s="12"/>
    </row>
    <row r="23" spans="3:11" ht="15">
      <c r="C23" s="56" t="s">
        <v>28</v>
      </c>
      <c r="D23" s="56"/>
      <c r="E23" s="56"/>
      <c r="F23" s="56"/>
      <c r="G23" s="56"/>
      <c r="H23" s="56"/>
      <c r="I23" s="56"/>
      <c r="J23" s="12"/>
      <c r="K23" s="12"/>
    </row>
    <row r="24" spans="3:11" ht="6" customHeight="1" thickBot="1">
      <c r="C24" s="57"/>
      <c r="D24" s="57"/>
      <c r="E24" s="57"/>
      <c r="F24" s="57"/>
      <c r="G24" s="57"/>
      <c r="H24" s="57"/>
      <c r="I24" s="57"/>
      <c r="J24" s="12"/>
      <c r="K24" s="12"/>
    </row>
    <row r="25" spans="3:11" ht="48" customHeight="1" thickBot="1">
      <c r="C25" s="19" t="s">
        <v>29</v>
      </c>
      <c r="D25" s="20" t="s">
        <v>30</v>
      </c>
      <c r="E25" s="21" t="s">
        <v>31</v>
      </c>
      <c r="F25" s="21" t="s">
        <v>32</v>
      </c>
      <c r="G25" s="21" t="s">
        <v>33</v>
      </c>
      <c r="H25" s="21" t="s">
        <v>34</v>
      </c>
      <c r="I25" s="20" t="s">
        <v>35</v>
      </c>
      <c r="J25" s="12"/>
      <c r="K25" s="12"/>
    </row>
    <row r="26" spans="3:11" ht="13.5" customHeight="1" thickBot="1">
      <c r="C26" s="58" t="s">
        <v>36</v>
      </c>
      <c r="D26" s="59"/>
      <c r="E26" s="59"/>
      <c r="F26" s="59"/>
      <c r="G26" s="59"/>
      <c r="H26" s="59"/>
      <c r="I26" s="60"/>
      <c r="J26" s="12"/>
      <c r="K26" s="12"/>
    </row>
    <row r="27" spans="3:11" ht="13.5" customHeight="1" thickBot="1">
      <c r="C27" s="22" t="s">
        <v>37</v>
      </c>
      <c r="D27" s="23">
        <v>55542.84000000001</v>
      </c>
      <c r="E27" s="24"/>
      <c r="F27" s="24"/>
      <c r="G27" s="24"/>
      <c r="H27" s="24">
        <f>+D27+E27-F27</f>
        <v>55542.84000000001</v>
      </c>
      <c r="I27" s="61" t="s">
        <v>38</v>
      </c>
      <c r="J27" s="12"/>
      <c r="K27" s="25">
        <f>296779.83+13620.46+24057.6+20806.55</f>
        <v>355264.44</v>
      </c>
    </row>
    <row r="28" spans="3:11" ht="13.5" customHeight="1" thickBot="1">
      <c r="C28" s="22" t="s">
        <v>39</v>
      </c>
      <c r="D28" s="23">
        <v>42777.939999999995</v>
      </c>
      <c r="E28" s="26"/>
      <c r="F28" s="26">
        <v>5.78</v>
      </c>
      <c r="G28" s="24"/>
      <c r="H28" s="24">
        <f>+D28+E28-F28</f>
        <v>42772.159999999996</v>
      </c>
      <c r="I28" s="62"/>
      <c r="J28" s="12"/>
      <c r="K28" s="25">
        <f>122563.6-31387.15+19392.6+27181.68+12478.77</f>
        <v>150229.5</v>
      </c>
    </row>
    <row r="29" spans="3:11" ht="13.5" customHeight="1" thickBot="1">
      <c r="C29" s="22" t="s">
        <v>40</v>
      </c>
      <c r="D29" s="23">
        <v>17083.890000000003</v>
      </c>
      <c r="E29" s="26"/>
      <c r="F29" s="26"/>
      <c r="G29" s="24"/>
      <c r="H29" s="24">
        <f>+D29+E29-F29</f>
        <v>17083.890000000003</v>
      </c>
      <c r="I29" s="62"/>
      <c r="J29" s="12"/>
      <c r="K29" s="12">
        <f>27522.58+60897.51-9854.95+5691.12</f>
        <v>84256.26</v>
      </c>
    </row>
    <row r="30" spans="3:11" ht="13.5" customHeight="1" thickBot="1">
      <c r="C30" s="22" t="s">
        <v>41</v>
      </c>
      <c r="D30" s="23">
        <v>6655.490000000001</v>
      </c>
      <c r="E30" s="26"/>
      <c r="F30" s="26">
        <v>0.04</v>
      </c>
      <c r="G30" s="24"/>
      <c r="H30" s="24">
        <f>+D30+E30-F30</f>
        <v>6655.450000000001</v>
      </c>
      <c r="I30" s="62"/>
      <c r="J30" s="12"/>
      <c r="K30" s="12">
        <f>9535.48-0.15+23371.94-3434.67+3950.92+19355.66-4443+1555.85</f>
        <v>49892.02999999999</v>
      </c>
    </row>
    <row r="31" spans="3:11" ht="13.5" customHeight="1" hidden="1" thickBot="1">
      <c r="C31" s="22" t="s">
        <v>42</v>
      </c>
      <c r="D31" s="23"/>
      <c r="E31" s="26"/>
      <c r="F31" s="26"/>
      <c r="G31" s="24"/>
      <c r="H31" s="24">
        <f>+D31+E31-F31</f>
        <v>0</v>
      </c>
      <c r="I31" s="63"/>
      <c r="J31" s="12"/>
      <c r="K31" s="12">
        <f>17.54-15.7+14.6+36.62+1865.27-53.14+4151.44-118.34+417.04-67.6</f>
        <v>6247.729999999999</v>
      </c>
    </row>
    <row r="32" spans="3:11" ht="13.5" customHeight="1" thickBot="1">
      <c r="C32" s="22" t="s">
        <v>43</v>
      </c>
      <c r="D32" s="27">
        <f>SUM(D27:D31)</f>
        <v>122060.16</v>
      </c>
      <c r="E32" s="28">
        <f>SUM(E27:E31)</f>
        <v>0</v>
      </c>
      <c r="F32" s="28">
        <f>SUM(F27:F31)</f>
        <v>5.82</v>
      </c>
      <c r="G32" s="28">
        <f>SUM(G27:G31)</f>
        <v>0</v>
      </c>
      <c r="H32" s="28">
        <f>SUM(H27:H31)</f>
        <v>122054.34</v>
      </c>
      <c r="I32" s="22"/>
      <c r="J32" s="12"/>
      <c r="K32" s="12"/>
    </row>
    <row r="33" spans="3:11" ht="13.5" customHeight="1" thickBot="1">
      <c r="C33" s="50" t="s">
        <v>44</v>
      </c>
      <c r="D33" s="50"/>
      <c r="E33" s="50"/>
      <c r="F33" s="50"/>
      <c r="G33" s="50"/>
      <c r="H33" s="50"/>
      <c r="I33" s="50"/>
      <c r="J33" s="12"/>
      <c r="K33" s="12"/>
    </row>
    <row r="34" spans="3:11" ht="58.5" customHeight="1" thickBot="1">
      <c r="C34" s="29" t="s">
        <v>29</v>
      </c>
      <c r="D34" s="20" t="s">
        <v>30</v>
      </c>
      <c r="E34" s="21" t="s">
        <v>31</v>
      </c>
      <c r="F34" s="21" t="s">
        <v>32</v>
      </c>
      <c r="G34" s="21" t="s">
        <v>33</v>
      </c>
      <c r="H34" s="21" t="s">
        <v>34</v>
      </c>
      <c r="I34" s="30" t="s">
        <v>45</v>
      </c>
      <c r="J34" s="12"/>
      <c r="K34" s="12"/>
    </row>
    <row r="35" spans="3:11" ht="23.25" customHeight="1" thickBot="1">
      <c r="C35" s="19" t="s">
        <v>46</v>
      </c>
      <c r="D35" s="31">
        <v>325027.7700000005</v>
      </c>
      <c r="E35" s="32">
        <v>1845505.49</v>
      </c>
      <c r="F35" s="32">
        <v>1841887.66</v>
      </c>
      <c r="G35" s="32">
        <f>+E35</f>
        <v>1845505.49</v>
      </c>
      <c r="H35" s="32">
        <f>+D35+E35-F35</f>
        <v>328645.6000000008</v>
      </c>
      <c r="I35" s="51" t="s">
        <v>47</v>
      </c>
      <c r="J35" s="33">
        <f>212696.57-0.05+30.17+114.15+10.59+105.21-D35</f>
        <v>-112071.13000000047</v>
      </c>
      <c r="K35" s="33">
        <f>621.42-15.43+214940.14-105.67+2538.39-64.63+272.23-13.31+2530.91+4.1-3.84+40.6-35.06-H35</f>
        <v>-107935.75000000076</v>
      </c>
    </row>
    <row r="36" spans="3:11" ht="14.25" customHeight="1" thickBot="1">
      <c r="C36" s="22" t="s">
        <v>48</v>
      </c>
      <c r="D36" s="23">
        <v>52360.72000000003</v>
      </c>
      <c r="E36" s="24">
        <v>388300.05</v>
      </c>
      <c r="F36" s="24">
        <v>371750.04</v>
      </c>
      <c r="G36" s="32">
        <v>203397.72</v>
      </c>
      <c r="H36" s="32">
        <f aca="true" t="shared" si="0" ref="H36:H41">+D36+E36-F36</f>
        <v>68910.73000000004</v>
      </c>
      <c r="I36" s="52"/>
      <c r="J36" s="33">
        <f>41847.11-66.21</f>
        <v>41780.9</v>
      </c>
      <c r="K36" s="12"/>
    </row>
    <row r="37" spans="3:11" ht="13.5" customHeight="1" thickBot="1">
      <c r="C37" s="29" t="s">
        <v>71</v>
      </c>
      <c r="D37" s="34">
        <v>1999.8699999999303</v>
      </c>
      <c r="E37" s="24"/>
      <c r="F37" s="24"/>
      <c r="G37" s="32">
        <v>265200</v>
      </c>
      <c r="H37" s="32">
        <f t="shared" si="0"/>
        <v>1999.8699999999303</v>
      </c>
      <c r="I37" s="35"/>
      <c r="J37" s="12">
        <f>11003.6-276.5</f>
        <v>10727.1</v>
      </c>
      <c r="K37" s="12"/>
    </row>
    <row r="38" spans="3:11" ht="12.75" customHeight="1" thickBot="1">
      <c r="C38" s="22" t="s">
        <v>49</v>
      </c>
      <c r="D38" s="23">
        <v>42596.73999999996</v>
      </c>
      <c r="E38" s="24">
        <v>214652.69</v>
      </c>
      <c r="F38" s="24">
        <v>208446.19</v>
      </c>
      <c r="G38" s="32">
        <v>115987.98</v>
      </c>
      <c r="H38" s="32">
        <f t="shared" si="0"/>
        <v>48803.23999999996</v>
      </c>
      <c r="I38" s="35" t="s">
        <v>50</v>
      </c>
      <c r="J38" s="12">
        <f>27388.47-451.7</f>
        <v>26936.77</v>
      </c>
      <c r="K38" s="12"/>
    </row>
    <row r="39" spans="3:11" ht="29.25" customHeight="1" thickBot="1">
      <c r="C39" s="22" t="s">
        <v>51</v>
      </c>
      <c r="D39" s="23">
        <v>14273.869999999999</v>
      </c>
      <c r="E39" s="24"/>
      <c r="F39" s="24">
        <f>0.28+0.11</f>
        <v>0.39</v>
      </c>
      <c r="G39" s="32"/>
      <c r="H39" s="32">
        <f t="shared" si="0"/>
        <v>14273.48</v>
      </c>
      <c r="I39" s="36" t="s">
        <v>52</v>
      </c>
      <c r="J39" s="12">
        <f>14944.95+29389.9-0.01</f>
        <v>44334.840000000004</v>
      </c>
      <c r="K39" s="12">
        <f>9500.21+7657.73+28637.52-33.74</f>
        <v>45761.72</v>
      </c>
    </row>
    <row r="40" spans="3:11" ht="29.25" customHeight="1" thickBot="1">
      <c r="C40" s="22" t="s">
        <v>53</v>
      </c>
      <c r="D40" s="23">
        <v>1119.4199999999983</v>
      </c>
      <c r="E40" s="26">
        <v>18323.24</v>
      </c>
      <c r="F40" s="26">
        <v>16413.43</v>
      </c>
      <c r="G40" s="32"/>
      <c r="H40" s="32">
        <f t="shared" si="0"/>
        <v>3029.2299999999996</v>
      </c>
      <c r="I40" s="36" t="s">
        <v>54</v>
      </c>
      <c r="J40" s="12">
        <f>2078.94-38.01</f>
        <v>2040.93</v>
      </c>
      <c r="K40" s="12"/>
    </row>
    <row r="41" spans="3:11" ht="13.5" customHeight="1" thickBot="1">
      <c r="C41" s="29" t="s">
        <v>55</v>
      </c>
      <c r="D41" s="23">
        <v>19713.850000000024</v>
      </c>
      <c r="E41" s="26"/>
      <c r="F41" s="26"/>
      <c r="G41" s="32"/>
      <c r="H41" s="32">
        <f t="shared" si="0"/>
        <v>19713.850000000024</v>
      </c>
      <c r="I41" s="35"/>
      <c r="J41" s="12">
        <f>32854.33-78.79</f>
        <v>32775.54</v>
      </c>
      <c r="K41" s="12"/>
    </row>
    <row r="42" spans="3:11" ht="13.5" customHeight="1" thickBot="1">
      <c r="C42" s="22" t="s">
        <v>56</v>
      </c>
      <c r="D42" s="37">
        <v>-8515.029999999999</v>
      </c>
      <c r="E42" s="26">
        <v>54099.69</v>
      </c>
      <c r="F42" s="26">
        <v>36750.4</v>
      </c>
      <c r="G42" s="32">
        <v>43979.28</v>
      </c>
      <c r="H42" s="32">
        <f>+D42+E42-F42</f>
        <v>8834.260000000002</v>
      </c>
      <c r="I42" s="36" t="s">
        <v>57</v>
      </c>
      <c r="J42" s="12">
        <f>6091.41-113.99</f>
        <v>5977.42</v>
      </c>
      <c r="K42" s="12"/>
    </row>
    <row r="43" spans="3:11" ht="13.5" customHeight="1" thickBot="1">
      <c r="C43" s="22" t="s">
        <v>58</v>
      </c>
      <c r="D43" s="37">
        <v>401.8799999999974</v>
      </c>
      <c r="E43" s="26">
        <f>40645.54+7707.41</f>
        <v>48352.95</v>
      </c>
      <c r="F43" s="26">
        <f>0.01+40144.54+5281.01</f>
        <v>45425.560000000005</v>
      </c>
      <c r="G43" s="32">
        <f>+E43</f>
        <v>48352.95</v>
      </c>
      <c r="H43" s="32">
        <f>+D43+E43-F43</f>
        <v>3329.2699999999895</v>
      </c>
      <c r="I43" s="36" t="s">
        <v>59</v>
      </c>
      <c r="J43" s="12"/>
      <c r="K43" s="12"/>
    </row>
    <row r="44" spans="3:11" ht="13.5" customHeight="1" thickBot="1">
      <c r="C44" s="22" t="s">
        <v>60</v>
      </c>
      <c r="D44" s="37">
        <v>-55527.19</v>
      </c>
      <c r="E44" s="26">
        <f>5733.04+13337.73+5560.47</f>
        <v>24631.24</v>
      </c>
      <c r="F44" s="26">
        <f>0.01+634.21+2611.17+0.01-1598.11</f>
        <v>1647.2900000000006</v>
      </c>
      <c r="G44" s="32">
        <f>+E44</f>
        <v>24631.24</v>
      </c>
      <c r="H44" s="24">
        <f>+D44+E44-F44</f>
        <v>-32543.24</v>
      </c>
      <c r="I44" s="36"/>
      <c r="J44" s="12"/>
      <c r="K44" s="12"/>
    </row>
    <row r="45" spans="3:11" ht="13.5" customHeight="1" thickBot="1">
      <c r="C45" s="29" t="s">
        <v>61</v>
      </c>
      <c r="D45" s="37">
        <v>0</v>
      </c>
      <c r="E45" s="26"/>
      <c r="F45" s="26"/>
      <c r="G45" s="32"/>
      <c r="H45" s="24">
        <f>+D45+E45-F45</f>
        <v>0</v>
      </c>
      <c r="I45" s="36"/>
      <c r="J45" s="12">
        <f>2210.74+1030.78</f>
        <v>3241.5199999999995</v>
      </c>
      <c r="K45" s="12">
        <f>5457.1+8499.49</f>
        <v>13956.59</v>
      </c>
    </row>
    <row r="46" spans="3:11" ht="13.5" customHeight="1" hidden="1" thickBot="1">
      <c r="C46" s="22" t="s">
        <v>62</v>
      </c>
      <c r="D46" s="23">
        <v>0</v>
      </c>
      <c r="E46" s="26"/>
      <c r="F46" s="26"/>
      <c r="G46" s="32"/>
      <c r="H46" s="26">
        <f>+D46+E46-F46</f>
        <v>0</v>
      </c>
      <c r="I46" s="36"/>
      <c r="J46" s="12"/>
      <c r="K46" s="12"/>
    </row>
    <row r="47" spans="3:9" s="39" customFormat="1" ht="13.5" customHeight="1" thickBot="1">
      <c r="C47" s="22" t="s">
        <v>43</v>
      </c>
      <c r="D47" s="27">
        <f>SUM(D35:D46)</f>
        <v>393451.90000000043</v>
      </c>
      <c r="E47" s="28">
        <f>SUM(E35:E46)</f>
        <v>2593865.3500000006</v>
      </c>
      <c r="F47" s="28">
        <f>SUM(F35:F46)</f>
        <v>2522320.96</v>
      </c>
      <c r="G47" s="28">
        <f>SUM(G35:G46)</f>
        <v>2547054.66</v>
      </c>
      <c r="H47" s="28">
        <f>SUM(H35:H46)</f>
        <v>464996.29000000074</v>
      </c>
      <c r="I47" s="38"/>
    </row>
    <row r="48" spans="3:11" ht="13.5" customHeight="1" thickBot="1">
      <c r="C48" s="53" t="s">
        <v>63</v>
      </c>
      <c r="D48" s="53"/>
      <c r="E48" s="53"/>
      <c r="F48" s="53"/>
      <c r="G48" s="53"/>
      <c r="H48" s="53"/>
      <c r="I48" s="53"/>
      <c r="J48" s="12"/>
      <c r="K48" s="12"/>
    </row>
    <row r="49" spans="3:9" ht="52.5" customHeight="1" thickBot="1">
      <c r="C49" s="40" t="s">
        <v>64</v>
      </c>
      <c r="D49" s="54" t="s">
        <v>65</v>
      </c>
      <c r="E49" s="54"/>
      <c r="F49" s="54"/>
      <c r="G49" s="54"/>
      <c r="H49" s="54"/>
      <c r="I49" s="41" t="s">
        <v>66</v>
      </c>
    </row>
    <row r="50" spans="3:9" ht="20.25" customHeight="1">
      <c r="C50" s="42" t="s">
        <v>67</v>
      </c>
      <c r="D50" s="42"/>
      <c r="E50" s="42"/>
      <c r="F50" s="42"/>
      <c r="G50" s="42"/>
      <c r="H50" s="43">
        <f>+H32+H47</f>
        <v>587050.6300000007</v>
      </c>
      <c r="I50" s="44"/>
    </row>
    <row r="51" spans="3:9" ht="12" customHeight="1">
      <c r="C51" s="45" t="s">
        <v>68</v>
      </c>
      <c r="D51" s="45"/>
      <c r="E51" s="44"/>
      <c r="F51" s="46"/>
      <c r="G51" s="46"/>
      <c r="H51" s="46"/>
      <c r="I51" s="44"/>
    </row>
    <row r="52" spans="3:9" ht="12.75" customHeight="1" hidden="1">
      <c r="C52" s="47" t="s">
        <v>69</v>
      </c>
      <c r="D52" s="44"/>
      <c r="E52" s="44"/>
      <c r="F52" s="44"/>
      <c r="G52" s="44"/>
      <c r="H52" s="44"/>
      <c r="I52" s="44"/>
    </row>
    <row r="53" spans="3:9" ht="15">
      <c r="C53" s="12"/>
      <c r="D53" s="12"/>
      <c r="E53" s="12"/>
      <c r="F53" s="12"/>
      <c r="G53" s="12"/>
      <c r="H53" s="12"/>
      <c r="I53" s="44"/>
    </row>
    <row r="54" spans="3:9" ht="15" hidden="1">
      <c r="C54" s="44"/>
      <c r="D54" s="48"/>
      <c r="E54" s="48"/>
      <c r="F54" s="48"/>
      <c r="G54" s="48"/>
      <c r="H54" s="48"/>
      <c r="I54" s="44"/>
    </row>
    <row r="55" spans="3:9" ht="15">
      <c r="C55" s="44" t="s">
        <v>70</v>
      </c>
      <c r="D55" s="49"/>
      <c r="E55" s="48">
        <f>+E47+E32+33150</f>
        <v>2627015.3500000006</v>
      </c>
      <c r="F55" s="48"/>
      <c r="G55" s="48">
        <f>+G47+G32</f>
        <v>2547054.66</v>
      </c>
      <c r="H55" s="44"/>
      <c r="I55" s="44"/>
    </row>
    <row r="56" spans="3:9" ht="15" hidden="1">
      <c r="C56" s="44"/>
      <c r="D56" s="44"/>
      <c r="E56" s="44"/>
      <c r="F56" s="44"/>
      <c r="G56" s="44"/>
      <c r="H56" s="48">
        <f>38049.17+286778.84+5170.38+22838.22+2863.2+3864.94+9371.02+57535.46+3345.88+23.96+6302.6+2.46+1632.21+34453.83</f>
        <v>472232.1700000001</v>
      </c>
      <c r="I56" s="44"/>
    </row>
    <row r="57" spans="3:9" ht="15" hidden="1">
      <c r="C57" s="44"/>
      <c r="D57" s="44"/>
      <c r="E57" s="44"/>
      <c r="F57" s="44"/>
      <c r="G57" s="44"/>
      <c r="H57" s="48">
        <f>+H47-H56</f>
        <v>-7235.879999999364</v>
      </c>
      <c r="I57" s="44"/>
    </row>
    <row r="58" spans="3:9" ht="15" hidden="1">
      <c r="C58" s="44"/>
      <c r="D58" s="44">
        <v>337804.24</v>
      </c>
      <c r="E58" s="44"/>
      <c r="F58" s="44"/>
      <c r="G58" s="44"/>
      <c r="H58" s="44"/>
      <c r="I58" s="44"/>
    </row>
    <row r="59" spans="3:9" ht="15" hidden="1">
      <c r="C59" s="44"/>
      <c r="D59" s="44">
        <v>959442.53</v>
      </c>
      <c r="E59" s="44"/>
      <c r="F59" s="44"/>
      <c r="G59" s="44"/>
      <c r="H59" s="44"/>
      <c r="I59" s="44"/>
    </row>
    <row r="60" spans="3:9" ht="15" hidden="1">
      <c r="C60" s="44"/>
      <c r="D60" s="48">
        <f>+D59-D47-D32</f>
        <v>443930.4699999996</v>
      </c>
      <c r="E60" s="44"/>
      <c r="F60" s="44"/>
      <c r="G60" s="44"/>
      <c r="H60" s="44"/>
      <c r="I60" s="44"/>
    </row>
    <row r="61" spans="3:9" ht="15" hidden="1">
      <c r="C61" s="44"/>
      <c r="D61" s="44"/>
      <c r="E61" s="44"/>
      <c r="F61" s="44"/>
      <c r="G61" s="44"/>
      <c r="H61" s="44"/>
      <c r="I61" s="44"/>
    </row>
    <row r="62" spans="3:9" ht="15" hidden="1">
      <c r="C62" s="44"/>
      <c r="D62" s="48">
        <f>+D35+D36+D37+D40</f>
        <v>380507.78000000044</v>
      </c>
      <c r="E62" s="48">
        <f>+E35+E36+E37+E40</f>
        <v>2252128.7800000003</v>
      </c>
      <c r="F62" s="48">
        <f>+F35+F36+F37+F40</f>
        <v>2230051.13</v>
      </c>
      <c r="G62" s="48">
        <f>+G35+G36+G37+G40</f>
        <v>2314103.21</v>
      </c>
      <c r="H62" s="48">
        <f>+H35+H36+H37+H40</f>
        <v>402585.43000000075</v>
      </c>
      <c r="I62" s="44"/>
    </row>
    <row r="63" spans="3:9" ht="15">
      <c r="C63" s="44"/>
      <c r="D63" s="44"/>
      <c r="E63" s="44"/>
      <c r="F63" s="44"/>
      <c r="G63" s="44"/>
      <c r="H63" s="44"/>
      <c r="I63" s="44"/>
    </row>
  </sheetData>
  <sheetProtection/>
  <mergeCells count="10">
    <mergeCell ref="C33:I33"/>
    <mergeCell ref="I35:I36"/>
    <mergeCell ref="C48:I48"/>
    <mergeCell ref="D49:H49"/>
    <mergeCell ref="C21:I21"/>
    <mergeCell ref="C22:I22"/>
    <mergeCell ref="C23:I23"/>
    <mergeCell ref="C24:I24"/>
    <mergeCell ref="C26:I26"/>
    <mergeCell ref="I27:I31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0"/>
  <sheetViews>
    <sheetView zoomScaleSheetLayoutView="120" zoomScalePageLayoutView="0" workbookViewId="0" topLeftCell="A7">
      <selection activeCell="I26" sqref="I26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421875" style="0" hidden="1" customWidth="1"/>
    <col min="4" max="4" width="12.140625" style="0" customWidth="1"/>
    <col min="5" max="5" width="13.57421875" style="0" customWidth="1"/>
    <col min="6" max="6" width="13.421875" style="0" customWidth="1"/>
    <col min="7" max="7" width="14.421875" style="0" customWidth="1"/>
    <col min="8" max="9" width="15.140625" style="0" customWidth="1"/>
  </cols>
  <sheetData>
    <row r="13" spans="1:9" ht="15">
      <c r="A13" s="64" t="s">
        <v>0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4" t="s">
        <v>1</v>
      </c>
      <c r="B14" s="64"/>
      <c r="C14" s="64"/>
      <c r="D14" s="64"/>
      <c r="E14" s="64"/>
      <c r="F14" s="64"/>
      <c r="G14" s="64"/>
      <c r="H14" s="64"/>
      <c r="I14" s="64"/>
    </row>
    <row r="15" spans="1:9" ht="15">
      <c r="A15" s="64" t="s">
        <v>2</v>
      </c>
      <c r="B15" s="64"/>
      <c r="C15" s="64"/>
      <c r="D15" s="64"/>
      <c r="E15" s="64"/>
      <c r="F15" s="64"/>
      <c r="G15" s="64"/>
      <c r="H15" s="64"/>
      <c r="I15" s="64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-540.48605</v>
      </c>
      <c r="C17" s="5"/>
      <c r="D17" s="6">
        <v>388.30005</v>
      </c>
      <c r="E17" s="6">
        <v>371.75004</v>
      </c>
      <c r="F17" s="6">
        <v>33.15</v>
      </c>
      <c r="G17" s="4">
        <v>203.39772</v>
      </c>
      <c r="H17" s="7">
        <v>68.91073</v>
      </c>
      <c r="I17" s="7">
        <f>B17+D17+F17-G17</f>
        <v>-322.43372</v>
      </c>
    </row>
    <row r="19" ht="15">
      <c r="A19" t="s">
        <v>13</v>
      </c>
    </row>
    <row r="20" ht="15">
      <c r="A20" s="8" t="s">
        <v>14</v>
      </c>
    </row>
    <row r="21" ht="15">
      <c r="A21" s="9" t="s">
        <v>15</v>
      </c>
    </row>
    <row r="22" ht="15">
      <c r="A22" s="9" t="s">
        <v>16</v>
      </c>
    </row>
    <row r="23" ht="15">
      <c r="A23" s="8" t="s">
        <v>17</v>
      </c>
    </row>
    <row r="24" spans="1:6" ht="15">
      <c r="A24" s="8" t="s">
        <v>18</v>
      </c>
      <c r="D24" s="10"/>
      <c r="E24" s="10"/>
      <c r="F24" s="10"/>
    </row>
    <row r="25" ht="15">
      <c r="A25" s="8" t="s">
        <v>19</v>
      </c>
    </row>
    <row r="26" ht="15">
      <c r="A26" s="8" t="s">
        <v>20</v>
      </c>
    </row>
    <row r="27" ht="15">
      <c r="A27" s="8" t="s">
        <v>21</v>
      </c>
    </row>
    <row r="28" ht="15">
      <c r="A28" s="8" t="s">
        <v>22</v>
      </c>
    </row>
    <row r="29" ht="15">
      <c r="A29" s="8" t="s">
        <v>23</v>
      </c>
    </row>
    <row r="30" ht="15">
      <c r="A30" s="8" t="s">
        <v>24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1"/>
  <sheetViews>
    <sheetView zoomScaleSheetLayoutView="120" zoomScalePageLayoutView="0" workbookViewId="0" topLeftCell="A1">
      <selection activeCell="F31" sqref="F31"/>
    </sheetView>
  </sheetViews>
  <sheetFormatPr defaultColWidth="9.140625" defaultRowHeight="15"/>
  <cols>
    <col min="2" max="2" width="17.140625" style="0" customWidth="1"/>
    <col min="3" max="3" width="13.00390625" style="0" customWidth="1"/>
    <col min="4" max="4" width="7.00390625" style="0" customWidth="1"/>
    <col min="5" max="5" width="15.7109375" style="0" customWidth="1"/>
    <col min="6" max="6" width="13.57421875" style="0" customWidth="1"/>
    <col min="7" max="7" width="13.28125" style="0" customWidth="1"/>
    <col min="8" max="8" width="14.28125" style="0" customWidth="1"/>
    <col min="9" max="9" width="15.140625" style="0" customWidth="1"/>
    <col min="10" max="10" width="14.28125" style="0" customWidth="1"/>
  </cols>
  <sheetData>
    <row r="2" spans="2:10" ht="15">
      <c r="B2" s="65" t="s">
        <v>72</v>
      </c>
      <c r="C2" s="65"/>
      <c r="D2" s="65"/>
      <c r="E2" s="65"/>
      <c r="F2" s="65"/>
      <c r="G2" s="65"/>
      <c r="H2" s="65"/>
      <c r="I2" s="65"/>
      <c r="J2" s="66"/>
    </row>
    <row r="3" spans="2:10" ht="15">
      <c r="B3" s="8"/>
      <c r="C3" s="8"/>
      <c r="D3" s="8"/>
      <c r="E3" s="8"/>
      <c r="F3" s="8"/>
      <c r="G3" s="8"/>
      <c r="H3" s="8"/>
      <c r="I3" s="8"/>
      <c r="J3" s="8"/>
    </row>
    <row r="4" spans="2:10" ht="15">
      <c r="B4" s="67"/>
      <c r="C4" s="68"/>
      <c r="D4" s="69"/>
      <c r="E4" s="70" t="s">
        <v>73</v>
      </c>
      <c r="F4" s="71"/>
      <c r="G4" s="72" t="s">
        <v>74</v>
      </c>
      <c r="H4" s="73"/>
      <c r="I4" s="74"/>
      <c r="J4" s="8"/>
    </row>
    <row r="5" spans="2:10" ht="39">
      <c r="B5" s="75" t="s">
        <v>75</v>
      </c>
      <c r="C5" s="76" t="s">
        <v>76</v>
      </c>
      <c r="D5" s="77"/>
      <c r="E5" s="78" t="s">
        <v>77</v>
      </c>
      <c r="F5" s="78" t="s">
        <v>78</v>
      </c>
      <c r="G5" s="79" t="s">
        <v>79</v>
      </c>
      <c r="H5" s="80" t="s">
        <v>80</v>
      </c>
      <c r="I5" s="74"/>
      <c r="J5" s="8"/>
    </row>
    <row r="6" spans="2:10" ht="15" customHeight="1">
      <c r="B6" s="81" t="s">
        <v>81</v>
      </c>
      <c r="C6" s="82" t="s">
        <v>82</v>
      </c>
      <c r="D6" s="83"/>
      <c r="E6" s="84"/>
      <c r="F6" s="85">
        <v>2651900</v>
      </c>
      <c r="G6" s="85">
        <v>265200</v>
      </c>
      <c r="H6" s="85">
        <f>+F6-G6</f>
        <v>2386700</v>
      </c>
      <c r="I6" s="74"/>
      <c r="J6" s="8"/>
    </row>
    <row r="7" spans="2:10" ht="15">
      <c r="B7" s="86"/>
      <c r="C7" s="87"/>
      <c r="D7" s="87"/>
      <c r="E7" s="88"/>
      <c r="F7" s="85">
        <f>G7+H7</f>
        <v>0</v>
      </c>
      <c r="G7" s="85"/>
      <c r="H7" s="85"/>
      <c r="I7" s="8"/>
      <c r="J7" s="8"/>
    </row>
    <row r="8" spans="2:10" ht="15">
      <c r="B8" s="88" t="s">
        <v>83</v>
      </c>
      <c r="C8" s="89"/>
      <c r="D8" s="89"/>
      <c r="E8" s="89"/>
      <c r="F8" s="90">
        <f>SUM(F6:F7)</f>
        <v>2651900</v>
      </c>
      <c r="G8" s="90">
        <f>SUM(G6:G7)</f>
        <v>265200</v>
      </c>
      <c r="H8" s="90">
        <f>SUM(H6:H7)</f>
        <v>2386700</v>
      </c>
      <c r="I8" s="8"/>
      <c r="J8" s="8"/>
    </row>
    <row r="9" spans="2:9" ht="15">
      <c r="B9" s="91"/>
      <c r="C9" s="89"/>
      <c r="D9" s="89"/>
      <c r="E9" s="89"/>
      <c r="F9" s="89"/>
      <c r="G9" s="74"/>
      <c r="H9" s="74"/>
      <c r="I9" s="8"/>
    </row>
    <row r="10" spans="2:9" ht="15">
      <c r="B10" s="91"/>
      <c r="C10" s="89"/>
      <c r="D10" s="89"/>
      <c r="E10" s="89"/>
      <c r="F10" s="89"/>
      <c r="G10" s="74"/>
      <c r="H10" s="74"/>
      <c r="I10" s="8"/>
    </row>
    <row r="11" spans="2:9" ht="15">
      <c r="B11" s="91"/>
      <c r="C11" s="89"/>
      <c r="D11" s="89"/>
      <c r="E11" s="89"/>
      <c r="F11" s="89"/>
      <c r="G11" s="74"/>
      <c r="H11" s="74"/>
      <c r="I11" s="8"/>
    </row>
    <row r="12" spans="2:9" ht="15">
      <c r="B12" s="8"/>
      <c r="C12" s="92" t="s">
        <v>84</v>
      </c>
      <c r="D12" s="93"/>
      <c r="E12" s="93"/>
      <c r="F12" s="93"/>
      <c r="G12" s="94">
        <v>0</v>
      </c>
      <c r="H12" s="8"/>
      <c r="I12" s="8"/>
    </row>
    <row r="13" spans="2:9" ht="15">
      <c r="B13" s="8"/>
      <c r="C13" s="92" t="s">
        <v>85</v>
      </c>
      <c r="D13" s="93"/>
      <c r="E13" s="93"/>
      <c r="F13" s="93"/>
      <c r="G13" s="95"/>
      <c r="H13" s="8"/>
      <c r="I13" s="8"/>
    </row>
    <row r="14" spans="2:9" ht="15">
      <c r="B14" s="8"/>
      <c r="C14" s="92" t="s">
        <v>86</v>
      </c>
      <c r="D14" s="93"/>
      <c r="E14" s="93"/>
      <c r="F14" s="93"/>
      <c r="G14" s="95"/>
      <c r="H14" s="8"/>
      <c r="I14" s="8"/>
    </row>
    <row r="15" spans="2:9" ht="15">
      <c r="B15" s="8"/>
      <c r="C15" s="92" t="s">
        <v>87</v>
      </c>
      <c r="D15" s="93"/>
      <c r="E15" s="93"/>
      <c r="F15" s="93"/>
      <c r="G15" s="94">
        <f>G12+G13-G14</f>
        <v>0</v>
      </c>
      <c r="H15" s="8"/>
      <c r="I15" s="8"/>
    </row>
    <row r="16" spans="2:9" ht="15">
      <c r="B16" s="8"/>
      <c r="C16" s="9"/>
      <c r="D16" s="9"/>
      <c r="E16" s="9"/>
      <c r="F16" s="9"/>
      <c r="G16" s="9"/>
      <c r="H16" s="9"/>
      <c r="I16" s="8"/>
    </row>
    <row r="17" spans="2:8" ht="15">
      <c r="B17" s="8"/>
      <c r="C17" s="92" t="s">
        <v>88</v>
      </c>
      <c r="D17" s="93"/>
      <c r="E17" s="93"/>
      <c r="F17" s="93"/>
      <c r="G17" s="93"/>
      <c r="H17" s="96">
        <v>86135.44</v>
      </c>
    </row>
    <row r="18" spans="2:8" ht="15">
      <c r="B18" s="8"/>
      <c r="C18" s="92" t="s">
        <v>89</v>
      </c>
      <c r="D18" s="93"/>
      <c r="E18" s="93"/>
      <c r="F18" s="93"/>
      <c r="G18" s="93"/>
      <c r="H18" s="97">
        <f>+G13</f>
        <v>0</v>
      </c>
    </row>
    <row r="19" spans="2:8" ht="15">
      <c r="B19" s="8"/>
      <c r="C19" s="92" t="s">
        <v>90</v>
      </c>
      <c r="D19" s="93"/>
      <c r="E19" s="93"/>
      <c r="F19" s="93"/>
      <c r="G19" s="93"/>
      <c r="H19" s="98"/>
    </row>
    <row r="20" spans="2:8" ht="15">
      <c r="B20" s="8"/>
      <c r="C20" s="92" t="s">
        <v>91</v>
      </c>
      <c r="D20" s="93"/>
      <c r="E20" s="93"/>
      <c r="F20" s="93"/>
      <c r="G20" s="93"/>
      <c r="H20" s="99">
        <f>+G8</f>
        <v>265200</v>
      </c>
    </row>
    <row r="21" spans="2:8" ht="15">
      <c r="B21" s="8"/>
      <c r="C21" s="100" t="s">
        <v>92</v>
      </c>
      <c r="D21" s="101"/>
      <c r="E21" s="101"/>
      <c r="F21" s="101"/>
      <c r="G21" s="101"/>
      <c r="H21" s="96">
        <f>H19+H17-H20</f>
        <v>-179064.56</v>
      </c>
    </row>
  </sheetData>
  <sheetProtection/>
  <mergeCells count="5">
    <mergeCell ref="B2:I2"/>
    <mergeCell ref="G4:H4"/>
    <mergeCell ref="C5:D5"/>
    <mergeCell ref="C6:D6"/>
    <mergeCell ref="C7:D7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2023-03-03T20:03:07Z</dcterms:created>
  <dcterms:modified xsi:type="dcterms:W3CDTF">2023-03-06T10:27:36Z</dcterms:modified>
  <cp:category/>
  <cp:version/>
  <cp:contentType/>
  <cp:contentStatus/>
</cp:coreProperties>
</file>