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<sst xmlns="http://schemas.openxmlformats.org/spreadsheetml/2006/main" count="123" uniqueCount="104">
  <si>
    <t>ОТЧЕТ</t>
  </si>
  <si>
    <t>по выполнению плана текущего ремонта жилого дома</t>
  </si>
  <si>
    <t>№                             п/п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</si>
  <si>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</si>
  <si>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</si>
  <si>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</si>
  <si>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</si>
  <si>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</si>
  <si>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</si>
  <si>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</si>
  <si>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</si>
  <si>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1288.27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</si>
  <si>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</si>
  <si>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- 36.06 т.р.</t>
  </si>
  <si>
    <t>Ремонт систем ГВС, ХВС, ЦО - 2.88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</si>
  <si>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</si>
  <si>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- 25.48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</si>
  <si>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</si>
  <si>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</si>
  <si>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- 16.37 т.р.</t>
  </si>
  <si>
    <t>Расходные материалы - 1.20 т.р.</t>
  </si>
  <si>
    <t>Материалы для ремонта лифтового оборудования - 117.24 т.р.</t>
  </si>
  <si>
    <t>Герметизация стыков стеновых панелей - 27.52 т.р.</t>
  </si>
  <si>
    <t>Восстановительные работы, не входящих в состав технического обслуживания</t>
  </si>
  <si>
    <t>лифтов - 331.00 т.р.</t>
  </si>
  <si>
    <t>Замена системы ХВС - 60.32 т.р.</t>
  </si>
  <si>
    <t>Ремонт системы пожаротушения - 174.07 т.р.</t>
  </si>
  <si>
    <t>Демонтаж блока - 17.0  т.р.</t>
  </si>
  <si>
    <t>Ремонт сети уличного освещения - 200.94 т.р.</t>
  </si>
  <si>
    <t>Ремонт бетонной площадки и установка полусфер - 46.67 т.р.</t>
  </si>
  <si>
    <t>Косметический ремонт входных групп - 178.74 т.р.</t>
  </si>
  <si>
    <t>Демонтаж колонн в паркинге - 37.78 т.р.</t>
  </si>
  <si>
    <t>Строительная экспертиза - 15.00 т.р.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</si>
  <si>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</si>
  <si>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</si>
  <si>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</si>
  <si>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01.01.2023г.</t>
  </si>
  <si>
    <t>Кириллова О.С.</t>
  </si>
  <si>
    <t xml:space="preserve">Поступило от  Кирилловой О.С. за управление и содержание общедомового имущества  15672,64 руб. </t>
  </si>
  <si>
    <t>Никандрова М.А.</t>
  </si>
  <si>
    <t xml:space="preserve">Поступило от  Никандровой М.А. за управление и содержание общедомового имущества 29351,64 руб. </t>
  </si>
  <si>
    <t>ООО "Соларн"</t>
  </si>
  <si>
    <t xml:space="preserve">Поступило от ООО "Соларн" за управление и содержание общедомового имущества  22333,56 руб. </t>
  </si>
  <si>
    <t>Бруяко С.Ф.</t>
  </si>
  <si>
    <t xml:space="preserve">Поступило от Бруяко С.Ф. за управление и содержание общедомового имущества 15730,32 руб. </t>
  </si>
  <si>
    <t>Джагорян К.А.</t>
  </si>
  <si>
    <t xml:space="preserve">Поступило от  Джагорян К.А. за управление и содержание общедомового имущества  46323,25 руб. </t>
  </si>
  <si>
    <t>Шеховцева В.А.</t>
  </si>
  <si>
    <t xml:space="preserve">Поступило от  Шеховцевой В.А. за управление и содержание общедомового имущества  20282,20 руб. </t>
  </si>
  <si>
    <t>Коваленко В.В.</t>
  </si>
  <si>
    <t xml:space="preserve">Поступило от Коваленко В.В. за управление и содержание общедомового имущества  13120,11 руб. </t>
  </si>
  <si>
    <t>Семенова Н.А.</t>
  </si>
  <si>
    <t xml:space="preserve">Поступило от Семеновой Н.А. за управление и содержание общедомового имущества  32899,92 руб. </t>
  </si>
  <si>
    <t>ИП Романов М.В.</t>
  </si>
  <si>
    <t xml:space="preserve">Поступило от ИП Романов М.В. за управление и содержание общедомового имущества  28418,16 руб. </t>
  </si>
  <si>
    <t>Алтухова И.А.</t>
  </si>
  <si>
    <t xml:space="preserve">Поступило от  Алтуховой И.А.за управление и содержание общедомового имущества  35448,48 руб. </t>
  </si>
  <si>
    <t>ИП Молькова М.С.</t>
  </si>
  <si>
    <t xml:space="preserve">Поступило от ИП Молькова М.С. за управление и содержание общедомового имущества 51208,08 руб. </t>
  </si>
  <si>
    <t xml:space="preserve"> АО "Эр-телеком холдинг", ООО "СкайНэт", АО "СеверенТелеком"</t>
  </si>
  <si>
    <t xml:space="preserve">Поступило за размещение интернет оборудования 26000,00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</si>
  <si>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</si>
  <si>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</si>
  <si>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</si>
  <si>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</si>
  <si>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</si>
  <si>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ООО "ПСК"</t>
  </si>
  <si>
    <t>электроэнергия СОИ</t>
  </si>
  <si>
    <t>водоснабжение СОИ</t>
  </si>
  <si>
    <t xml:space="preserve"> ООО"Энерго-Сервис"</t>
  </si>
  <si>
    <t>т/о узлов учета теп/энергии</t>
  </si>
  <si>
    <t>содержание и ремонт АППЗ</t>
  </si>
  <si>
    <t>антенна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</si>
  <si>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</si>
  <si>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</si>
  <si>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</si>
  <si>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</si>
  <si>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Электр квартирное</t>
  </si>
  <si>
    <t>Домофон</t>
  </si>
  <si>
    <t>Текущий ремонт</t>
  </si>
  <si>
    <t>ООО "Уют-Сервис", договор управления № Н/2011-96 от 01.07.2011г.</t>
  </si>
  <si>
    <t>Упр. и сод.общего им-ва</t>
  </si>
  <si>
    <t>Наименование подрядчика</t>
  </si>
  <si>
    <t>Задолженность населения на 01.01.2023г. (руб.)</t>
  </si>
  <si>
    <t>Перечислено поставщику услуг в 2022г. (руб.)</t>
  </si>
  <si>
    <t>Поступило в счет оплаты в 2022г. (руб.)</t>
  </si>
  <si>
    <t>Начислено населению за 2022г. (руб.)</t>
  </si>
  <si>
    <t>Задолженность населения на 01.01.2022г.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</si>
  <si>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</si>
  <si>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</si>
  <si>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</si>
  <si>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</si>
  <si>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</si>
  <si>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</si>
  <si>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</si>
  <si>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</si>
  <si>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</si>
  <si>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</si>
  <si>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5  по Парковому проезду с 01.01.2022г. по 31.12.2022г.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</si>
  <si>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</si>
  <si>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</si>
  <si>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</si>
  <si>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№ 5 по пр. Парковый с 01.01.2022г. по 31.12.2022г.</t>
  </si>
  <si>
    <t>Остаток на 01.01.2022г., тыс.руб.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</si>
</sst>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2" fontId="40" fillId="10" borderId="1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2" fontId="40" fillId="34" borderId="10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52" applyFill="1">
      <alignment/>
      <protection/>
    </xf>
    <xf numFmtId="0" fontId="4" fillId="0" borderId="0" xfId="52" applyFont="1" applyFill="1">
      <alignment/>
      <protection/>
    </xf>
    <xf numFmtId="4" fontId="4" fillId="0" borderId="0" xfId="52" applyNumberFormat="1" applyFont="1" applyFill="1">
      <alignment/>
      <protection/>
    </xf>
    <xf numFmtId="2" fontId="4" fillId="0" borderId="0" xfId="52" applyNumberFormat="1" applyFont="1" applyFill="1">
      <alignment/>
      <protection/>
    </xf>
    <xf numFmtId="164" fontId="4" fillId="0" borderId="0" xfId="52" applyNumberFormat="1" applyFont="1" applyFill="1">
      <alignment/>
      <protection/>
    </xf>
    <xf numFmtId="0" fontId="5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6" fillId="0" borderId="0" xfId="52" applyFont="1" applyFill="1">
      <alignment/>
      <protection/>
    </xf>
    <xf numFmtId="4" fontId="7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9" fillId="0" borderId="12" xfId="52" applyFont="1" applyFill="1" applyBorder="1" applyAlignment="1">
      <alignment horizontal="center" wrapText="1"/>
      <protection/>
    </xf>
    <xf numFmtId="0" fontId="3" fillId="0" borderId="0" xfId="52" applyFont="1" applyFill="1">
      <alignment/>
      <protection/>
    </xf>
    <xf numFmtId="0" fontId="9" fillId="0" borderId="13" xfId="52" applyFont="1" applyFill="1" applyBorder="1" applyAlignment="1">
      <alignment horizontal="center" vertical="top" wrapText="1"/>
      <protection/>
    </xf>
    <xf numFmtId="4" fontId="9" fillId="0" borderId="13" xfId="52" applyNumberFormat="1" applyFont="1" applyFill="1" applyBorder="1" applyAlignment="1">
      <alignment vertical="top" wrapText="1"/>
      <protection/>
    </xf>
    <xf numFmtId="4" fontId="9" fillId="10" borderId="13" xfId="52" applyNumberFormat="1" applyFont="1" applyFill="1" applyBorder="1" applyAlignment="1">
      <alignment vertical="top" wrapText="1"/>
      <protection/>
    </xf>
    <xf numFmtId="0" fontId="9" fillId="0" borderId="14" xfId="52" applyFont="1" applyFill="1" applyBorder="1" applyAlignment="1">
      <alignment horizontal="center" vertical="top" wrapText="1"/>
      <protection/>
    </xf>
    <xf numFmtId="0" fontId="4" fillId="0" borderId="13" xfId="52" applyFont="1" applyFill="1" applyBorder="1" applyAlignment="1">
      <alignment horizontal="center" vertical="top" wrapText="1"/>
      <protection/>
    </xf>
    <xf numFmtId="4" fontId="4" fillId="0" borderId="13" xfId="52" applyNumberFormat="1" applyFont="1" applyFill="1" applyBorder="1" applyAlignment="1">
      <alignment vertical="top" wrapText="1"/>
      <protection/>
    </xf>
    <xf numFmtId="4" fontId="10" fillId="0" borderId="15" xfId="52" applyNumberFormat="1" applyFont="1" applyFill="1" applyBorder="1" applyAlignment="1">
      <alignment vertical="top" wrapText="1"/>
      <protection/>
    </xf>
    <xf numFmtId="4" fontId="4" fillId="0" borderId="13" xfId="52" applyNumberFormat="1" applyFont="1" applyFill="1" applyBorder="1" applyAlignment="1">
      <alignment horizontal="right" vertical="top" wrapText="1"/>
      <protection/>
    </xf>
    <xf numFmtId="4" fontId="10" fillId="0" borderId="13" xfId="52" applyNumberFormat="1" applyFont="1" applyFill="1" applyBorder="1" applyAlignment="1">
      <alignment vertical="top" wrapText="1"/>
      <protection/>
    </xf>
    <xf numFmtId="2" fontId="4" fillId="0" borderId="13" xfId="52" applyNumberFormat="1" applyFont="1" applyFill="1" applyBorder="1" applyAlignment="1">
      <alignment horizontal="right" vertical="top" wrapText="1"/>
      <protection/>
    </xf>
    <xf numFmtId="0" fontId="11" fillId="0" borderId="14" xfId="52" applyFont="1" applyFill="1" applyBorder="1" applyAlignment="1">
      <alignment horizontal="center" vertical="top" wrapText="1"/>
      <protection/>
    </xf>
    <xf numFmtId="0" fontId="12" fillId="0" borderId="13" xfId="52" applyFont="1" applyFill="1" applyBorder="1" applyAlignment="1">
      <alignment horizontal="center" vertical="top" wrapText="1"/>
      <protection/>
    </xf>
    <xf numFmtId="4" fontId="5" fillId="0" borderId="13" xfId="52" applyNumberFormat="1" applyFont="1" applyFill="1" applyBorder="1" applyAlignment="1">
      <alignment horizontal="right" vertical="top" wrapText="1"/>
      <protection/>
    </xf>
    <xf numFmtId="4" fontId="3" fillId="0" borderId="0" xfId="52" applyNumberFormat="1" applyFill="1">
      <alignment/>
      <protection/>
    </xf>
    <xf numFmtId="4" fontId="4" fillId="0" borderId="15" xfId="52" applyNumberFormat="1" applyFont="1" applyFill="1" applyBorder="1" applyAlignment="1">
      <alignment horizontal="right" vertical="top" wrapText="1"/>
      <protection/>
    </xf>
    <xf numFmtId="0" fontId="11" fillId="0" borderId="11" xfId="52" applyFont="1" applyFill="1" applyBorder="1" applyAlignment="1">
      <alignment horizontal="center" vertical="top" wrapText="1"/>
      <protection/>
    </xf>
    <xf numFmtId="0" fontId="11" fillId="0" borderId="13" xfId="52" applyFont="1" applyFill="1" applyBorder="1" applyAlignment="1">
      <alignment horizontal="center" vertical="top" wrapText="1"/>
      <protection/>
    </xf>
    <xf numFmtId="0" fontId="14" fillId="0" borderId="15" xfId="52" applyFont="1" applyFill="1" applyBorder="1" applyAlignment="1">
      <alignment horizontal="center" vertical="top" wrapText="1"/>
      <protection/>
    </xf>
    <xf numFmtId="0" fontId="11" fillId="0" borderId="15" xfId="52" applyFont="1" applyFill="1" applyBorder="1" applyAlignment="1">
      <alignment horizontal="center" vertical="top" wrapText="1"/>
      <protection/>
    </xf>
    <xf numFmtId="2" fontId="3" fillId="0" borderId="0" xfId="52" applyNumberFormat="1" applyFill="1">
      <alignment/>
      <protection/>
    </xf>
    <xf numFmtId="0" fontId="17" fillId="0" borderId="0" xfId="52" applyFont="1" applyFill="1" applyBorder="1">
      <alignment/>
      <protection/>
    </xf>
    <xf numFmtId="0" fontId="9" fillId="0" borderId="0" xfId="52" applyFont="1" applyFill="1" applyAlignment="1">
      <alignment horizontal="center"/>
      <protection/>
    </xf>
    <xf numFmtId="0" fontId="17" fillId="0" borderId="15" xfId="52" applyFont="1" applyFill="1" applyBorder="1">
      <alignment/>
      <protection/>
    </xf>
    <xf numFmtId="0" fontId="17" fillId="0" borderId="16" xfId="52" applyFont="1" applyFill="1" applyBorder="1">
      <alignment/>
      <protection/>
    </xf>
    <xf numFmtId="0" fontId="9" fillId="0" borderId="16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center"/>
      <protection/>
    </xf>
    <xf numFmtId="0" fontId="17" fillId="0" borderId="0" xfId="52" applyFont="1" applyFill="1">
      <alignment/>
      <protection/>
    </xf>
    <xf numFmtId="0" fontId="16" fillId="0" borderId="0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0" borderId="17" xfId="52" applyFont="1" applyFill="1" applyBorder="1" applyAlignment="1">
      <alignment horizontal="center"/>
      <protection/>
    </xf>
    <xf numFmtId="0" fontId="11" fillId="0" borderId="12" xfId="52" applyFont="1" applyFill="1" applyBorder="1" applyAlignment="1">
      <alignment horizontal="center" vertical="top" wrapText="1"/>
      <protection/>
    </xf>
    <xf numFmtId="0" fontId="11" fillId="0" borderId="16" xfId="52" applyFont="1" applyFill="1" applyBorder="1" applyAlignment="1">
      <alignment horizontal="center" vertical="top" wrapText="1"/>
      <protection/>
    </xf>
    <xf numFmtId="0" fontId="11" fillId="0" borderId="18" xfId="52" applyFont="1" applyFill="1" applyBorder="1" applyAlignment="1">
      <alignment horizontal="center" vertical="top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top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3" fillId="0" borderId="14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top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center" vertical="top" wrapText="1"/>
      <protection/>
    </xf>
    <xf numFmtId="0" fontId="3" fillId="0" borderId="16" xfId="52" applyFill="1" applyBorder="1" applyAlignment="1">
      <alignment horizontal="center" vertical="top" wrapText="1"/>
      <protection/>
    </xf>
    <xf numFmtId="0" fontId="3" fillId="0" borderId="15" xfId="52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62"/>
  <sheetViews>
    <sheetView zoomScalePageLayoutView="0" workbookViewId="0" topLeftCell="C24">
      <selection activeCell="C38" sqref="C38"/>
    </sheetView>
  </sheetViews>
  <sheetFormatPr defaultColWidth="9.140625" defaultRowHeight="15"/>
  <cols>
    <col min="1" max="1" width="3.421875" style="11" hidden="1" customWidth="1"/>
    <col min="2" max="2" width="9.140625" style="11" hidden="1" customWidth="1"/>
    <col min="3" max="3" width="29.421875" style="12" customWidth="1"/>
    <col min="4" max="4" width="13.57421875" style="12" customWidth="1"/>
    <col min="5" max="5" width="12.7109375" style="12" customWidth="1"/>
    <col min="6" max="6" width="13.28125" style="12" customWidth="1"/>
    <col min="7" max="7" width="11.8515625" style="12" customWidth="1"/>
    <col min="8" max="8" width="13.00390625" style="12" customWidth="1"/>
    <col min="9" max="9" width="24.8515625" style="12" customWidth="1"/>
    <col min="10" max="10" width="10.140625" style="11" hidden="1" customWidth="1"/>
    <col min="11" max="11" width="9.57421875" style="11" hidden="1" customWidth="1"/>
    <col min="12" max="12" width="9.140625" style="11" customWidth="1"/>
    <col min="13" max="13" width="11.7109375" style="11" bestFit="1" customWidth="1"/>
    <col min="14" max="16384" width="9.140625" style="11" customWidth="1"/>
  </cols>
  <sheetData>
    <row r="1" spans="3:9" ht="12.75" customHeight="1" hidden="1">
      <c r="C1" s="52"/>
      <c r="D1" s="52"/>
      <c r="E1" s="52"/>
      <c r="F1" s="52"/>
      <c r="G1" s="52"/>
      <c r="H1" s="52"/>
      <c r="I1" s="52"/>
    </row>
    <row r="2" spans="3:9" ht="13.5" customHeight="1" hidden="1" thickBot="1">
      <c r="C2" s="52"/>
      <c r="D2" s="52"/>
      <c r="E2" s="52" t="s">
        <v>101</v>
      </c>
      <c r="F2" s="52"/>
      <c r="G2" s="52"/>
      <c r="H2" s="52"/>
      <c r="I2" s="52"/>
    </row>
    <row r="3" spans="3:9" ht="13.5" customHeight="1" hidden="1" thickBot="1">
      <c r="C3" s="51"/>
      <c r="D3" s="50"/>
      <c r="E3" s="49"/>
      <c r="F3" s="49"/>
      <c r="G3" s="49"/>
      <c r="H3" s="49"/>
      <c r="I3" s="48"/>
    </row>
    <row r="4" spans="3:9" ht="12.75" customHeight="1" hidden="1">
      <c r="C4" s="47"/>
      <c r="D4" s="47"/>
      <c r="E4" s="46"/>
      <c r="F4" s="46"/>
      <c r="G4" s="46"/>
      <c r="H4" s="46"/>
      <c r="I4" s="46"/>
    </row>
    <row r="5" spans="3:9" ht="12.75" customHeight="1">
      <c r="C5" s="47"/>
      <c r="D5" s="47"/>
      <c r="E5" s="46"/>
      <c r="F5" s="46"/>
      <c r="G5" s="46"/>
      <c r="H5" s="46"/>
      <c r="I5" s="46"/>
    </row>
    <row r="6" spans="3:9" ht="12.75" customHeight="1">
      <c r="C6" s="47"/>
      <c r="D6" s="47"/>
      <c r="E6" s="46"/>
      <c r="F6" s="46"/>
      <c r="G6" s="46"/>
      <c r="H6" s="46"/>
      <c r="I6" s="46"/>
    </row>
    <row r="7" spans="3:9" ht="14.25">
      <c r="C7" s="53" t="s">
        <v>100</v>
      </c>
      <c r="D7" s="53"/>
      <c r="E7" s="53"/>
      <c r="F7" s="53"/>
      <c r="G7" s="53"/>
      <c r="H7" s="53"/>
      <c r="I7" s="53"/>
    </row>
    <row r="8" spans="3:9" ht="12.75">
      <c r="C8" s="54" t="s">
        <v>99</v>
      </c>
      <c r="D8" s="54"/>
      <c r="E8" s="54"/>
      <c r="F8" s="54"/>
      <c r="G8" s="54"/>
      <c r="H8" s="54"/>
      <c r="I8" s="54"/>
    </row>
    <row r="9" spans="3:9" ht="12.75">
      <c r="C9" s="54" t="s">
        <v>98</v>
      </c>
      <c r="D9" s="54"/>
      <c r="E9" s="54"/>
      <c r="F9" s="54"/>
      <c r="G9" s="54"/>
      <c r="H9" s="54"/>
      <c r="I9" s="54"/>
    </row>
    <row r="10" spans="3:9" ht="6" customHeight="1" thickBot="1">
      <c r="C10" s="55"/>
      <c r="D10" s="55"/>
      <c r="E10" s="55"/>
      <c r="F10" s="55"/>
      <c r="G10" s="55"/>
      <c r="H10" s="55"/>
      <c r="I10" s="55"/>
    </row>
    <row r="11" spans="3:9" ht="48" customHeight="1" thickBot="1">
      <c r="C11" s="41" t="s">
        <v>88</v>
      </c>
      <c r="D11" s="44" t="s">
        <v>87</v>
      </c>
      <c r="E11" s="43" t="s">
        <v>86</v>
      </c>
      <c r="F11" s="43" t="s">
        <v>85</v>
      </c>
      <c r="G11" s="43" t="s">
        <v>84</v>
      </c>
      <c r="H11" s="43" t="s">
        <v>83</v>
      </c>
      <c r="I11" s="44" t="s">
        <v>97</v>
      </c>
    </row>
    <row r="12" spans="3:9" ht="13.5" customHeight="1" thickBot="1">
      <c r="C12" s="56" t="s">
        <v>96</v>
      </c>
      <c r="D12" s="57"/>
      <c r="E12" s="57"/>
      <c r="F12" s="57"/>
      <c r="G12" s="57"/>
      <c r="H12" s="57"/>
      <c r="I12" s="58"/>
    </row>
    <row r="13" spans="3:11" ht="13.5" customHeight="1" thickBot="1">
      <c r="C13" s="29" t="s">
        <v>95</v>
      </c>
      <c r="D13" s="33">
        <v>19749.25000000009</v>
      </c>
      <c r="E13" s="34"/>
      <c r="F13" s="34">
        <v>8922.06</v>
      </c>
      <c r="G13" s="34"/>
      <c r="H13" s="34">
        <f>+D13+E13-F13</f>
        <v>10827.190000000091</v>
      </c>
      <c r="I13" s="59" t="s">
        <v>94</v>
      </c>
      <c r="K13" s="45">
        <f>296779.83+13620.46+24057.6+20806.55</f>
        <v>355264.44</v>
      </c>
    </row>
    <row r="14" spans="3:11" ht="13.5" customHeight="1" thickBot="1">
      <c r="C14" s="29" t="s">
        <v>93</v>
      </c>
      <c r="D14" s="33">
        <v>7679.739999999952</v>
      </c>
      <c r="E14" s="31"/>
      <c r="F14" s="31">
        <f>1224.93+2088.56+1470.79</f>
        <v>4784.28</v>
      </c>
      <c r="G14" s="34"/>
      <c r="H14" s="34">
        <f>+D14+E14-F14</f>
        <v>2895.459999999952</v>
      </c>
      <c r="I14" s="60"/>
      <c r="K14" s="45">
        <f>122563.6-31387.15+19392.6+27181.68+12478.77</f>
        <v>150229.5</v>
      </c>
    </row>
    <row r="15" spans="3:11" ht="13.5" customHeight="1" thickBot="1">
      <c r="C15" s="29" t="s">
        <v>92</v>
      </c>
      <c r="D15" s="33">
        <v>18126.289999999928</v>
      </c>
      <c r="E15" s="31"/>
      <c r="F15" s="31">
        <v>7531.18</v>
      </c>
      <c r="G15" s="34"/>
      <c r="H15" s="34">
        <f>+D15+E15-F15</f>
        <v>10595.109999999928</v>
      </c>
      <c r="I15" s="60"/>
      <c r="K15" s="11">
        <f>27522.58+60897.51-9854.95+5691.12</f>
        <v>84256.26</v>
      </c>
    </row>
    <row r="16" spans="3:11" ht="13.5" customHeight="1" thickBot="1">
      <c r="C16" s="29" t="s">
        <v>91</v>
      </c>
      <c r="D16" s="33">
        <v>13716.69000000006</v>
      </c>
      <c r="E16" s="31"/>
      <c r="F16" s="31">
        <v>6100.12</v>
      </c>
      <c r="G16" s="34"/>
      <c r="H16" s="34">
        <f>+D16+E16-F16</f>
        <v>7616.570000000061</v>
      </c>
      <c r="I16" s="60"/>
      <c r="K16" s="11">
        <f>9535.48-0.15+23371.94-3434.67+3950.92+19355.66-4443+1555.85</f>
        <v>49892.02999999999</v>
      </c>
    </row>
    <row r="17" spans="3:11" ht="13.5" customHeight="1" hidden="1" thickBot="1">
      <c r="C17" s="29" t="s">
        <v>90</v>
      </c>
      <c r="D17" s="33"/>
      <c r="E17" s="31"/>
      <c r="F17" s="31"/>
      <c r="G17" s="34"/>
      <c r="H17" s="34">
        <f>+D17+E17-F17</f>
        <v>0</v>
      </c>
      <c r="I17" s="61"/>
      <c r="K17" s="11">
        <f>17.54-15.7+14.6+36.62+1865.27-53.14+4151.44-118.34+417.04-67.6</f>
        <v>6247.729999999999</v>
      </c>
    </row>
    <row r="18" spans="3:9" ht="13.5" customHeight="1" thickBot="1">
      <c r="C18" s="29" t="s">
        <v>63</v>
      </c>
      <c r="D18" s="28">
        <f>SUM(D13:D17)</f>
        <v>59271.97000000003</v>
      </c>
      <c r="E18" s="27">
        <f>SUM(E13:E17)</f>
        <v>0</v>
      </c>
      <c r="F18" s="27">
        <f>SUM(F13:F17)</f>
        <v>27337.64</v>
      </c>
      <c r="G18" s="27">
        <f>SUM(G13:G17)</f>
        <v>0</v>
      </c>
      <c r="H18" s="27">
        <f>SUM(H13:H17)</f>
        <v>31934.330000000034</v>
      </c>
      <c r="I18" s="29"/>
    </row>
    <row r="19" spans="3:9" ht="13.5" customHeight="1" thickBot="1">
      <c r="C19" s="62" t="s">
        <v>89</v>
      </c>
      <c r="D19" s="62"/>
      <c r="E19" s="62"/>
      <c r="F19" s="62"/>
      <c r="G19" s="62"/>
      <c r="H19" s="62"/>
      <c r="I19" s="62"/>
    </row>
    <row r="20" spans="3:9" ht="58.5" customHeight="1" thickBot="1">
      <c r="C20" s="36" t="s">
        <v>88</v>
      </c>
      <c r="D20" s="44" t="s">
        <v>87</v>
      </c>
      <c r="E20" s="43" t="s">
        <v>86</v>
      </c>
      <c r="F20" s="43" t="s">
        <v>85</v>
      </c>
      <c r="G20" s="43" t="s">
        <v>84</v>
      </c>
      <c r="H20" s="43" t="s">
        <v>83</v>
      </c>
      <c r="I20" s="42" t="s">
        <v>82</v>
      </c>
    </row>
    <row r="21" spans="3:11" ht="23.25" customHeight="1" thickBot="1">
      <c r="C21" s="41" t="s">
        <v>81</v>
      </c>
      <c r="D21" s="40">
        <v>1003045.4299999997</v>
      </c>
      <c r="E21" s="32">
        <f>3391912.02+499569.48+207853.11+603305.15</f>
        <v>4702639.76</v>
      </c>
      <c r="F21" s="32">
        <f>585830.46+201832.69+504262.6+3439259.84</f>
        <v>4731185.59</v>
      </c>
      <c r="G21" s="32">
        <f>+E21</f>
        <v>4702639.76</v>
      </c>
      <c r="H21" s="32">
        <f aca="true" t="shared" si="0" ref="H21:H33">+D21+E21-F21</f>
        <v>974499.5999999996</v>
      </c>
      <c r="I21" s="63" t="s">
        <v>80</v>
      </c>
      <c r="J21" s="39">
        <f>212696.57-0.05+30.17+114.15+10.59+105.21-D21</f>
        <v>-790088.7899999997</v>
      </c>
      <c r="K21" s="39">
        <f>621.42-15.43+214940.14-105.67+2538.39-64.63+272.23-13.31+2530.91+4.1-3.84+40.6-35.06-H21</f>
        <v>-753789.7499999995</v>
      </c>
    </row>
    <row r="22" spans="3:13" ht="14.25" customHeight="1" thickBot="1">
      <c r="C22" s="29" t="s">
        <v>79</v>
      </c>
      <c r="D22" s="33">
        <v>291217.8400000001</v>
      </c>
      <c r="E22" s="34">
        <v>1500845.09</v>
      </c>
      <c r="F22" s="34">
        <v>1511004.79</v>
      </c>
      <c r="G22" s="32">
        <v>1288272.01</v>
      </c>
      <c r="H22" s="32">
        <f t="shared" si="0"/>
        <v>281058.14000000013</v>
      </c>
      <c r="I22" s="64"/>
      <c r="J22" s="39">
        <f>41847.11-66.21</f>
        <v>41780.9</v>
      </c>
      <c r="M22" s="39"/>
    </row>
    <row r="23" spans="3:10" ht="13.5" customHeight="1" thickBot="1">
      <c r="C23" s="36" t="s">
        <v>78</v>
      </c>
      <c r="D23" s="38">
        <v>455.5799999999988</v>
      </c>
      <c r="E23" s="34"/>
      <c r="F23" s="34">
        <v>207.05</v>
      </c>
      <c r="G23" s="32">
        <v>72788.88</v>
      </c>
      <c r="H23" s="32">
        <f t="shared" si="0"/>
        <v>248.52999999999878</v>
      </c>
      <c r="I23" s="37"/>
      <c r="J23" s="11">
        <f>11003.6-276.5</f>
        <v>10727.1</v>
      </c>
    </row>
    <row r="24" spans="3:9" ht="13.5" customHeight="1" thickBot="1">
      <c r="C24" s="36" t="s">
        <v>77</v>
      </c>
      <c r="D24" s="38">
        <v>45393.18000000008</v>
      </c>
      <c r="E24" s="34"/>
      <c r="F24" s="34">
        <v>32763.25</v>
      </c>
      <c r="G24" s="32"/>
      <c r="H24" s="32">
        <f t="shared" si="0"/>
        <v>12629.93000000008</v>
      </c>
      <c r="I24" s="37" t="s">
        <v>66</v>
      </c>
    </row>
    <row r="25" spans="3:10" ht="12.75" customHeight="1" thickBot="1">
      <c r="C25" s="29" t="s">
        <v>76</v>
      </c>
      <c r="D25" s="33">
        <v>95607.44</v>
      </c>
      <c r="E25" s="34">
        <v>477628.45</v>
      </c>
      <c r="F25" s="34">
        <v>481365.38</v>
      </c>
      <c r="G25" s="32">
        <v>819766.29</v>
      </c>
      <c r="H25" s="32">
        <f t="shared" si="0"/>
        <v>91870.51000000001</v>
      </c>
      <c r="I25" s="37" t="s">
        <v>75</v>
      </c>
      <c r="J25" s="11">
        <f>27388.47-451.7</f>
        <v>26936.77</v>
      </c>
    </row>
    <row r="26" spans="3:11" ht="27" customHeight="1" thickBot="1">
      <c r="C26" s="29" t="s">
        <v>74</v>
      </c>
      <c r="D26" s="33">
        <v>44841.34000000017</v>
      </c>
      <c r="E26" s="34"/>
      <c r="F26" s="34">
        <f>2513.19+1609.86+17262.89</f>
        <v>21385.94</v>
      </c>
      <c r="G26" s="32"/>
      <c r="H26" s="32">
        <f t="shared" si="0"/>
        <v>23455.400000000172</v>
      </c>
      <c r="I26" s="30" t="s">
        <v>73</v>
      </c>
      <c r="J26" s="11">
        <f>14944.95+29389.9-0.01</f>
        <v>44334.840000000004</v>
      </c>
      <c r="K26" s="11">
        <f>9500.21+7657.73+28637.52-33.74</f>
        <v>45761.72</v>
      </c>
    </row>
    <row r="27" spans="3:10" ht="15.75" customHeight="1" thickBot="1">
      <c r="C27" s="29" t="s">
        <v>72</v>
      </c>
      <c r="D27" s="33">
        <v>-4.1104897263721796E-12</v>
      </c>
      <c r="E27" s="31"/>
      <c r="F27" s="31"/>
      <c r="G27" s="32"/>
      <c r="H27" s="32">
        <f t="shared" si="0"/>
        <v>-4.1104897263721796E-12</v>
      </c>
      <c r="I27" s="30"/>
      <c r="J27" s="11">
        <f>2078.94-38.01</f>
        <v>2040.93</v>
      </c>
    </row>
    <row r="28" spans="3:10" ht="13.5" customHeight="1" thickBot="1">
      <c r="C28" s="36" t="s">
        <v>71</v>
      </c>
      <c r="D28" s="33">
        <v>17097.789999999994</v>
      </c>
      <c r="E28" s="31">
        <v>94339.27</v>
      </c>
      <c r="F28" s="31">
        <v>94306</v>
      </c>
      <c r="G28" s="32">
        <v>369498.97</v>
      </c>
      <c r="H28" s="32">
        <f t="shared" si="0"/>
        <v>17131.059999999998</v>
      </c>
      <c r="I28" s="37"/>
      <c r="J28" s="11">
        <f>32854.33-78.79</f>
        <v>32775.54</v>
      </c>
    </row>
    <row r="29" spans="3:10" ht="13.5" customHeight="1" thickBot="1">
      <c r="C29" s="29" t="s">
        <v>70</v>
      </c>
      <c r="D29" s="35">
        <v>133889.44000000006</v>
      </c>
      <c r="E29" s="31">
        <v>690390.85</v>
      </c>
      <c r="F29" s="31">
        <v>695350.26</v>
      </c>
      <c r="G29" s="32">
        <v>94696.56</v>
      </c>
      <c r="H29" s="32">
        <f t="shared" si="0"/>
        <v>128930.03000000003</v>
      </c>
      <c r="I29" s="30" t="s">
        <v>69</v>
      </c>
      <c r="J29" s="11">
        <f>6091.41-113.99</f>
        <v>5977.42</v>
      </c>
    </row>
    <row r="30" spans="3:9" ht="13.5" customHeight="1" thickBot="1">
      <c r="C30" s="29" t="s">
        <v>68</v>
      </c>
      <c r="D30" s="35">
        <v>16584.58</v>
      </c>
      <c r="E30" s="31">
        <f>32816.68+61484.05+25631.27</f>
        <v>119932.00000000001</v>
      </c>
      <c r="F30" s="31">
        <f>60.36+143.59+25824.38+60299.17+32878.28</f>
        <v>119205.78</v>
      </c>
      <c r="G30" s="32">
        <f>+E30</f>
        <v>119932.00000000001</v>
      </c>
      <c r="H30" s="32">
        <f t="shared" si="0"/>
        <v>17310.800000000017</v>
      </c>
      <c r="I30" s="30"/>
    </row>
    <row r="31" spans="3:9" ht="13.5" customHeight="1" thickBot="1">
      <c r="C31" s="29" t="s">
        <v>67</v>
      </c>
      <c r="D31" s="35">
        <v>96125.63</v>
      </c>
      <c r="E31" s="31">
        <f>278245.5+69935.9</f>
        <v>348181.4</v>
      </c>
      <c r="F31" s="31">
        <f>78.48+292448.4+72065.29</f>
        <v>364592.17</v>
      </c>
      <c r="G31" s="32">
        <f>+E31</f>
        <v>348181.4</v>
      </c>
      <c r="H31" s="32">
        <f t="shared" si="0"/>
        <v>79714.86000000004</v>
      </c>
      <c r="I31" s="30" t="s">
        <v>66</v>
      </c>
    </row>
    <row r="32" spans="3:11" ht="13.5" customHeight="1" hidden="1" thickBot="1">
      <c r="C32" s="36" t="s">
        <v>65</v>
      </c>
      <c r="D32" s="35"/>
      <c r="E32" s="31"/>
      <c r="F32" s="31"/>
      <c r="G32" s="32"/>
      <c r="H32" s="34">
        <f t="shared" si="0"/>
        <v>0</v>
      </c>
      <c r="I32" s="30"/>
      <c r="J32" s="11">
        <f>2210.74+1030.78</f>
        <v>3241.5199999999995</v>
      </c>
      <c r="K32" s="11">
        <f>5457.1+8499.49</f>
        <v>13956.59</v>
      </c>
    </row>
    <row r="33" spans="3:9" ht="13.5" customHeight="1" hidden="1" thickBot="1">
      <c r="C33" s="29" t="s">
        <v>64</v>
      </c>
      <c r="D33" s="33">
        <v>0</v>
      </c>
      <c r="E33" s="31"/>
      <c r="F33" s="31"/>
      <c r="G33" s="32"/>
      <c r="H33" s="31">
        <f t="shared" si="0"/>
        <v>0</v>
      </c>
      <c r="I33" s="30"/>
    </row>
    <row r="34" spans="3:9" s="25" customFormat="1" ht="13.5" customHeight="1" thickBot="1">
      <c r="C34" s="29" t="s">
        <v>63</v>
      </c>
      <c r="D34" s="28">
        <f>SUM(D21:D33)</f>
        <v>1744258.25</v>
      </c>
      <c r="E34" s="27">
        <f>SUM(E21:E33)</f>
        <v>7933956.819999999</v>
      </c>
      <c r="F34" s="27">
        <f>SUM(F21:F33)</f>
        <v>8051366.21</v>
      </c>
      <c r="G34" s="27">
        <f>SUM(G21:G33)</f>
        <v>7815775.869999999</v>
      </c>
      <c r="H34" s="27">
        <f>SUM(H21:H33)</f>
        <v>1626848.8600000003</v>
      </c>
      <c r="I34" s="26"/>
    </row>
    <row r="35" spans="3:9" ht="13.5" customHeight="1" thickBot="1">
      <c r="C35" s="65" t="s">
        <v>62</v>
      </c>
      <c r="D35" s="65"/>
      <c r="E35" s="65"/>
      <c r="F35" s="65"/>
      <c r="G35" s="65"/>
      <c r="H35" s="65"/>
      <c r="I35" s="65"/>
    </row>
    <row r="36" spans="3:9" ht="39" customHeight="1" thickBot="1">
      <c r="C36" s="24" t="s">
        <v>61</v>
      </c>
      <c r="D36" s="66" t="s">
        <v>60</v>
      </c>
      <c r="E36" s="66"/>
      <c r="F36" s="66"/>
      <c r="G36" s="66"/>
      <c r="H36" s="66"/>
      <c r="I36" s="23" t="s">
        <v>59</v>
      </c>
    </row>
    <row r="37" spans="3:9" ht="28.5" customHeight="1" thickBot="1">
      <c r="C37" s="22" t="s">
        <v>57</v>
      </c>
      <c r="D37" s="67" t="s">
        <v>58</v>
      </c>
      <c r="E37" s="68"/>
      <c r="F37" s="68"/>
      <c r="G37" s="68"/>
      <c r="H37" s="69"/>
      <c r="I37" s="21" t="s">
        <v>57</v>
      </c>
    </row>
    <row r="38" spans="3:9" ht="28.5" customHeight="1" thickBot="1">
      <c r="C38" s="22" t="s">
        <v>55</v>
      </c>
      <c r="D38" s="67" t="s">
        <v>56</v>
      </c>
      <c r="E38" s="68"/>
      <c r="F38" s="68"/>
      <c r="G38" s="68"/>
      <c r="H38" s="69"/>
      <c r="I38" s="21" t="s">
        <v>55</v>
      </c>
    </row>
    <row r="39" spans="3:9" ht="28.5" customHeight="1" thickBot="1">
      <c r="C39" s="22" t="s">
        <v>53</v>
      </c>
      <c r="D39" s="67" t="s">
        <v>54</v>
      </c>
      <c r="E39" s="68"/>
      <c r="F39" s="68"/>
      <c r="G39" s="68"/>
      <c r="H39" s="69"/>
      <c r="I39" s="21" t="s">
        <v>53</v>
      </c>
    </row>
    <row r="40" spans="3:9" ht="28.5" customHeight="1" thickBot="1">
      <c r="C40" s="22" t="s">
        <v>51</v>
      </c>
      <c r="D40" s="67" t="s">
        <v>52</v>
      </c>
      <c r="E40" s="68"/>
      <c r="F40" s="68"/>
      <c r="G40" s="68"/>
      <c r="H40" s="69"/>
      <c r="I40" s="21" t="s">
        <v>51</v>
      </c>
    </row>
    <row r="41" spans="3:9" ht="28.5" customHeight="1" thickBot="1">
      <c r="C41" s="22" t="s">
        <v>49</v>
      </c>
      <c r="D41" s="67" t="s">
        <v>50</v>
      </c>
      <c r="E41" s="68"/>
      <c r="F41" s="68"/>
      <c r="G41" s="68"/>
      <c r="H41" s="69"/>
      <c r="I41" s="21" t="s">
        <v>49</v>
      </c>
    </row>
    <row r="42" spans="3:9" ht="28.5" customHeight="1" thickBot="1">
      <c r="C42" s="22" t="s">
        <v>47</v>
      </c>
      <c r="D42" s="67" t="s">
        <v>48</v>
      </c>
      <c r="E42" s="68"/>
      <c r="F42" s="68"/>
      <c r="G42" s="68"/>
      <c r="H42" s="69"/>
      <c r="I42" s="21" t="s">
        <v>47</v>
      </c>
    </row>
    <row r="43" spans="3:9" ht="28.5" customHeight="1" thickBot="1">
      <c r="C43" s="22" t="s">
        <v>45</v>
      </c>
      <c r="D43" s="67" t="s">
        <v>46</v>
      </c>
      <c r="E43" s="68"/>
      <c r="F43" s="68"/>
      <c r="G43" s="68"/>
      <c r="H43" s="69"/>
      <c r="I43" s="21" t="s">
        <v>45</v>
      </c>
    </row>
    <row r="44" spans="3:9" ht="28.5" customHeight="1" thickBot="1">
      <c r="C44" s="22" t="s">
        <v>43</v>
      </c>
      <c r="D44" s="67" t="s">
        <v>44</v>
      </c>
      <c r="E44" s="68"/>
      <c r="F44" s="68"/>
      <c r="G44" s="68"/>
      <c r="H44" s="69"/>
      <c r="I44" s="21" t="s">
        <v>43</v>
      </c>
    </row>
    <row r="45" spans="3:9" ht="28.5" customHeight="1" thickBot="1">
      <c r="C45" s="22" t="s">
        <v>41</v>
      </c>
      <c r="D45" s="67" t="s">
        <v>42</v>
      </c>
      <c r="E45" s="68"/>
      <c r="F45" s="68"/>
      <c r="G45" s="68"/>
      <c r="H45" s="69"/>
      <c r="I45" s="21" t="s">
        <v>41</v>
      </c>
    </row>
    <row r="46" spans="3:9" ht="28.5" customHeight="1" thickBot="1">
      <c r="C46" s="22" t="s">
        <v>39</v>
      </c>
      <c r="D46" s="67" t="s">
        <v>40</v>
      </c>
      <c r="E46" s="68"/>
      <c r="F46" s="68"/>
      <c r="G46" s="68"/>
      <c r="H46" s="69"/>
      <c r="I46" s="21" t="s">
        <v>39</v>
      </c>
    </row>
    <row r="47" spans="3:9" ht="27" customHeight="1" thickBot="1">
      <c r="C47" s="22" t="s">
        <v>37</v>
      </c>
      <c r="D47" s="67" t="s">
        <v>38</v>
      </c>
      <c r="E47" s="68"/>
      <c r="F47" s="68"/>
      <c r="G47" s="68"/>
      <c r="H47" s="69"/>
      <c r="I47" s="21" t="s">
        <v>37</v>
      </c>
    </row>
    <row r="48" spans="3:8" ht="20.25" customHeight="1">
      <c r="C48" s="20" t="s">
        <v>36</v>
      </c>
      <c r="D48" s="20"/>
      <c r="E48" s="20"/>
      <c r="F48" s="20"/>
      <c r="G48" s="20"/>
      <c r="H48" s="19">
        <f>+H18+H34</f>
        <v>1658783.1900000004</v>
      </c>
    </row>
    <row r="49" spans="3:8" ht="12" customHeight="1">
      <c r="C49" s="18" t="s">
        <v>35</v>
      </c>
      <c r="D49" s="18"/>
      <c r="F49" s="17"/>
      <c r="G49" s="17"/>
      <c r="H49" s="17"/>
    </row>
    <row r="50" ht="12.75" customHeight="1" hidden="1">
      <c r="C50" s="16" t="s">
        <v>34</v>
      </c>
    </row>
    <row r="51" spans="3:8" ht="12.75" hidden="1">
      <c r="C51" s="11"/>
      <c r="D51" s="11"/>
      <c r="E51" s="11"/>
      <c r="F51" s="11"/>
      <c r="G51" s="11"/>
      <c r="H51" s="11"/>
    </row>
    <row r="52" spans="4:8" ht="12.75" hidden="1">
      <c r="D52" s="13"/>
      <c r="E52" s="13"/>
      <c r="F52" s="13"/>
      <c r="G52" s="13"/>
      <c r="H52" s="13"/>
    </row>
    <row r="53" spans="4:6" ht="12.75" hidden="1">
      <c r="D53" s="15"/>
      <c r="E53" s="13">
        <f>+E18+E34</f>
        <v>7933956.819999999</v>
      </c>
      <c r="F53" s="13">
        <f>+F18+F34</f>
        <v>8078703.85</v>
      </c>
    </row>
    <row r="54" spans="5:6" ht="12.75" hidden="1">
      <c r="E54" s="14">
        <f>1231799.67+7410871.83</f>
        <v>8642671.5</v>
      </c>
      <c r="F54" s="12">
        <f>5042309.03+960175.26</f>
        <v>6002484.29</v>
      </c>
    </row>
    <row r="55" spans="5:6" ht="12.75" hidden="1">
      <c r="E55" s="13">
        <f>+E54-E53</f>
        <v>708714.6800000006</v>
      </c>
      <c r="F55" s="13">
        <f>+F54-F53</f>
        <v>-2076219.5599999996</v>
      </c>
    </row>
    <row r="58" spans="3:7" ht="12.75">
      <c r="C58" s="12" t="s">
        <v>33</v>
      </c>
      <c r="E58" s="13">
        <f>++E34+E18+26000+310788.36</f>
        <v>8270745.18</v>
      </c>
      <c r="F58" s="13"/>
      <c r="G58" s="13">
        <f>+G34+G18</f>
        <v>7815775.869999999</v>
      </c>
    </row>
    <row r="59" spans="4:8" ht="12.75" hidden="1">
      <c r="D59" s="13">
        <f>+D21+D22+D28</f>
        <v>1311361.0599999998</v>
      </c>
      <c r="E59" s="13">
        <f>+E21+E22+E28</f>
        <v>6297824.119999999</v>
      </c>
      <c r="F59" s="13">
        <f>+F21+F22+F28</f>
        <v>6336496.38</v>
      </c>
      <c r="G59" s="13">
        <f>+G21+G22+G28</f>
        <v>6360410.739999999</v>
      </c>
      <c r="H59" s="13">
        <f>+H21+H22+H28</f>
        <v>1272688.7999999998</v>
      </c>
    </row>
    <row r="60" spans="5:6" ht="12.75" hidden="1">
      <c r="E60" s="12">
        <v>6056847.98</v>
      </c>
      <c r="F60" s="12">
        <v>5965352.58</v>
      </c>
    </row>
    <row r="61" spans="5:6" ht="12.75" hidden="1">
      <c r="E61" s="13">
        <f>+E60-E59</f>
        <v>-240976.13999999873</v>
      </c>
      <c r="F61" s="13">
        <f>+F60-F59</f>
        <v>-371143.7999999998</v>
      </c>
    </row>
    <row r="62" ht="12.75" hidden="1">
      <c r="E62" s="12">
        <f>145852.13+423343.92</f>
        <v>569196.05</v>
      </c>
    </row>
  </sheetData>
  <sheetProtection/>
  <mergeCells count="21">
    <mergeCell ref="D43:H43"/>
    <mergeCell ref="D44:H44"/>
    <mergeCell ref="D45:H45"/>
    <mergeCell ref="D37:H37"/>
    <mergeCell ref="D47:H47"/>
    <mergeCell ref="D40:H40"/>
    <mergeCell ref="D41:H41"/>
    <mergeCell ref="D42:H42"/>
    <mergeCell ref="D46:H46"/>
    <mergeCell ref="C19:I19"/>
    <mergeCell ref="I21:I22"/>
    <mergeCell ref="C35:I35"/>
    <mergeCell ref="D36:H36"/>
    <mergeCell ref="D39:H39"/>
    <mergeCell ref="D38:H38"/>
    <mergeCell ref="C7:I7"/>
    <mergeCell ref="C8:I8"/>
    <mergeCell ref="C9:I9"/>
    <mergeCell ref="C10:I10"/>
    <mergeCell ref="C12:I12"/>
    <mergeCell ref="I13:I17"/>
  </mergeCells>
  <printOptions/>
  <pageMargins left="0.5905511811023623" right="0" top="0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40"/>
  <sheetViews>
    <sheetView tabSelected="1" zoomScaleSheetLayoutView="120" zoomScalePageLayoutView="0" workbookViewId="0" topLeftCell="A7">
      <selection activeCell="H24" sqref="H24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9" width="15.140625" style="0" customWidth="1"/>
  </cols>
  <sheetData>
    <row r="13" spans="1:9" ht="15">
      <c r="A13" s="70" t="s">
        <v>0</v>
      </c>
      <c r="B13" s="70"/>
      <c r="C13" s="70"/>
      <c r="D13" s="70"/>
      <c r="E13" s="70"/>
      <c r="F13" s="70"/>
      <c r="G13" s="70"/>
      <c r="H13" s="70"/>
      <c r="I13" s="70"/>
    </row>
    <row r="14" spans="1:9" ht="15">
      <c r="A14" s="70" t="s">
        <v>1</v>
      </c>
      <c r="B14" s="70"/>
      <c r="C14" s="70"/>
      <c r="D14" s="70"/>
      <c r="E14" s="70"/>
      <c r="F14" s="70"/>
      <c r="G14" s="70"/>
      <c r="H14" s="70"/>
      <c r="I14" s="70"/>
    </row>
    <row r="15" spans="1:9" ht="15">
      <c r="A15" s="70" t="s">
        <v>102</v>
      </c>
      <c r="B15" s="70"/>
      <c r="C15" s="70"/>
      <c r="D15" s="70"/>
      <c r="E15" s="70"/>
      <c r="F15" s="70"/>
      <c r="G15" s="70"/>
      <c r="H15" s="70"/>
      <c r="I15" s="70"/>
    </row>
    <row r="16" spans="1:9" ht="60">
      <c r="A16" s="1" t="s">
        <v>2</v>
      </c>
      <c r="B16" s="1" t="s">
        <v>103</v>
      </c>
      <c r="C16" s="1" t="s">
        <v>3</v>
      </c>
      <c r="D16" s="1" t="s">
        <v>4</v>
      </c>
      <c r="E16" s="1" t="s">
        <v>5</v>
      </c>
      <c r="F16" s="2" t="s">
        <v>6</v>
      </c>
      <c r="G16" s="2" t="s">
        <v>7</v>
      </c>
      <c r="H16" s="1" t="s">
        <v>8</v>
      </c>
      <c r="I16" s="1" t="s">
        <v>9</v>
      </c>
    </row>
    <row r="17" spans="1:9" ht="15">
      <c r="A17" s="3" t="s">
        <v>10</v>
      </c>
      <c r="B17" s="4">
        <v>-812.8406</v>
      </c>
      <c r="C17" s="5"/>
      <c r="D17" s="5">
        <v>1500.84509</v>
      </c>
      <c r="E17" s="6">
        <v>1511.00479</v>
      </c>
      <c r="F17" s="6">
        <v>336.78836</v>
      </c>
      <c r="G17" s="4">
        <v>1288.27201</v>
      </c>
      <c r="H17" s="7">
        <v>281.05814</v>
      </c>
      <c r="I17" s="7">
        <f>B17+D17+F17-G17</f>
        <v>-263.47915999999987</v>
      </c>
    </row>
    <row r="18" spans="2:7" ht="15">
      <c r="B18" s="8"/>
      <c r="C18" s="8"/>
      <c r="D18" s="8"/>
      <c r="E18" s="8"/>
      <c r="F18" s="8"/>
      <c r="G18" s="8"/>
    </row>
    <row r="19" ht="15">
      <c r="A19" t="s">
        <v>11</v>
      </c>
    </row>
    <row r="20" ht="15">
      <c r="A20" s="8" t="s">
        <v>12</v>
      </c>
    </row>
    <row r="21" ht="15">
      <c r="A21" s="9" t="s">
        <v>13</v>
      </c>
    </row>
    <row r="22" ht="15">
      <c r="A22" s="9" t="s">
        <v>14</v>
      </c>
    </row>
    <row r="23" ht="15">
      <c r="A23" s="9" t="s">
        <v>15</v>
      </c>
    </row>
    <row r="24" ht="15">
      <c r="A24" s="9" t="s">
        <v>16</v>
      </c>
    </row>
    <row r="25" ht="15">
      <c r="A25" s="8" t="s">
        <v>17</v>
      </c>
    </row>
    <row r="26" spans="1:6" ht="15">
      <c r="A26" s="8" t="s">
        <v>18</v>
      </c>
      <c r="D26" s="10"/>
      <c r="E26" s="10"/>
      <c r="F26" s="10"/>
    </row>
    <row r="27" ht="15">
      <c r="A27" s="8" t="s">
        <v>19</v>
      </c>
    </row>
    <row r="28" ht="15">
      <c r="A28" s="8" t="s">
        <v>20</v>
      </c>
    </row>
    <row r="29" ht="15">
      <c r="A29" s="8" t="s">
        <v>21</v>
      </c>
    </row>
    <row r="30" ht="15">
      <c r="A30" s="8" t="s">
        <v>22</v>
      </c>
    </row>
    <row r="31" ht="15">
      <c r="A31" s="8" t="s">
        <v>23</v>
      </c>
    </row>
    <row r="32" ht="15">
      <c r="A32" s="8" t="s">
        <v>24</v>
      </c>
    </row>
    <row r="33" ht="15">
      <c r="A33" s="8" t="s">
        <v>25</v>
      </c>
    </row>
    <row r="34" ht="15">
      <c r="A34" s="8" t="s">
        <v>26</v>
      </c>
    </row>
    <row r="35" ht="15">
      <c r="A35" s="8" t="s">
        <v>27</v>
      </c>
    </row>
    <row r="36" ht="15">
      <c r="A36" s="8" t="s">
        <v>28</v>
      </c>
    </row>
    <row r="37" ht="15">
      <c r="A37" s="8" t="s">
        <v>29</v>
      </c>
    </row>
    <row r="38" ht="15">
      <c r="A38" s="8" t="s">
        <v>30</v>
      </c>
    </row>
    <row r="39" ht="15">
      <c r="A39" s="8" t="s">
        <v>31</v>
      </c>
    </row>
    <row r="40" ht="15">
      <c r="A40" s="8" t="s">
        <v>32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Екатерина Островская</cp:lastModifiedBy>
  <dcterms:created xsi:type="dcterms:W3CDTF">2023-03-03T20:04:35Z</dcterms:created>
  <dcterms:modified xsi:type="dcterms:W3CDTF">2023-03-15T08:45:45Z</dcterms:modified>
  <cp:category/>
  <cp:version/>
  <cp:contentType/>
  <cp:contentStatus/>
</cp:coreProperties>
</file>