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<sst xmlns="http://schemas.openxmlformats.org/spreadsheetml/2006/main" count="85" uniqueCount="75">
  <si>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</si>
  <si>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</si>
  <si>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</si>
  <si>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Сосновая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</si>
  <si>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</si>
  <si>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</si>
  <si>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</si>
  <si>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</si>
  <si>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</si>
  <si>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</si>
  <si>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</si>
  <si>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</si>
  <si>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</si>
  <si>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</si>
  <si>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</si>
  <si>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</si>
  <si>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</si>
  <si>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</si>
  <si>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</si>
  <si>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</si>
  <si>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</si>
  <si>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</si>
  <si>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Н/2009-84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</si>
  <si>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</si>
  <si>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</si>
  <si>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</si>
  <si>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</si>
  <si>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</si>
  <si>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</si>
  <si>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</si>
  <si>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</si>
  <si>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</si>
  <si>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</si>
  <si>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</si>
  <si>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</si>
  <si>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</si>
  <si>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</si>
  <si>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</si>
  <si>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</si>
  <si>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</si>
  <si>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</si>
  <si>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</si>
  <si>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ООО "Сантех сервис"</t>
  </si>
  <si>
    <t xml:space="preserve">Поступило от ООО "Сантех сервис" за управление и содержание общедомового имущества  14332,30 руб. </t>
  </si>
  <si>
    <t>Мордовин А.В.</t>
  </si>
  <si>
    <t xml:space="preserve">Поступило от Мордовина А.В. за управление и содержание общедомового имущества 11135,66 руб. </t>
  </si>
  <si>
    <t>ИП Гулякова Е.Г.</t>
  </si>
  <si>
    <t xml:space="preserve">Поступило от ИП Гулякова Е.Г. за управление и содержание общедомового имущества 3897 руб. 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</si>
  <si>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</si>
  <si>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</si>
  <si>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</si>
  <si>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</si>
  <si>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</si>
  <si>
    <t>ОТЧЕТ</t>
  </si>
  <si>
    <t>по выполнению плана текущего ремонта жилого дома</t>
  </si>
  <si>
    <t>№ 1 по ул. Сосновая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</si>
  <si>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</si>
  <si>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</si>
  <si>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</si>
  <si>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</si>
  <si>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</si>
  <si>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</si>
  <si>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</si>
  <si>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</si>
  <si>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</si>
  <si>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</si>
  <si>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5.04 </t>
    </r>
    <r>
      <rPr>
        <sz val="10"/>
        <rFont val="Arial Cyr"/>
        <family val="0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</si>
  <si>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</si>
  <si>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- 0.86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</si>
  <si>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</si>
  <si>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- 2.72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</si>
  <si>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</si>
  <si>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</si>
  <si>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- 1.38 т.р.</t>
  </si>
  <si>
    <t>Расходные материалы - 0.08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</si>
</sst>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8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10" borderId="16" xfId="52" applyNumberFormat="1" applyFont="1" applyFill="1" applyBorder="1" applyAlignment="1">
      <alignment horizontal="center" vertical="center"/>
      <protection/>
    </xf>
    <xf numFmtId="2" fontId="40" fillId="34" borderId="16" xfId="52" applyNumberFormat="1" applyFont="1" applyFill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Fill="1" applyBorder="1">
      <alignment/>
      <protection/>
    </xf>
    <xf numFmtId="0" fontId="32" fillId="0" borderId="0" xfId="52" applyFont="1" applyFill="1">
      <alignment/>
      <protection/>
    </xf>
    <xf numFmtId="0" fontId="32" fillId="0" borderId="0" xfId="52" applyFont="1">
      <alignment/>
      <protection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  <xf numFmtId="0" fontId="32" fillId="0" borderId="22" xfId="52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zoomScaleSheetLayoutView="100" zoomScalePageLayoutView="0" workbookViewId="0" topLeftCell="C19">
      <selection activeCell="G47" sqref="G4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8" customWidth="1"/>
    <col min="4" max="4" width="13.25390625" style="38" customWidth="1"/>
    <col min="5" max="5" width="11.875" style="38" customWidth="1"/>
    <col min="6" max="6" width="13.25390625" style="38" customWidth="1"/>
    <col min="7" max="7" width="11.875" style="38" customWidth="1"/>
    <col min="8" max="8" width="13.125" style="38" customWidth="1"/>
    <col min="9" max="9" width="26.25390625" style="38" customWidth="1"/>
    <col min="10" max="10" width="12.37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60" t="s">
        <v>1</v>
      </c>
      <c r="D22" s="60"/>
      <c r="E22" s="60"/>
      <c r="F22" s="60"/>
      <c r="G22" s="60"/>
      <c r="H22" s="60"/>
      <c r="I22" s="60"/>
    </row>
    <row r="23" spans="3:9" ht="12.75">
      <c r="C23" s="61" t="s">
        <v>2</v>
      </c>
      <c r="D23" s="61"/>
      <c r="E23" s="61"/>
      <c r="F23" s="61"/>
      <c r="G23" s="61"/>
      <c r="H23" s="61"/>
      <c r="I23" s="61"/>
    </row>
    <row r="24" spans="3:9" ht="12.75">
      <c r="C24" s="61" t="s">
        <v>3</v>
      </c>
      <c r="D24" s="61"/>
      <c r="E24" s="61"/>
      <c r="F24" s="61"/>
      <c r="G24" s="61"/>
      <c r="H24" s="61"/>
      <c r="I24" s="61"/>
    </row>
    <row r="25" spans="3:9" ht="6" customHeight="1" thickBot="1">
      <c r="C25" s="62"/>
      <c r="D25" s="62"/>
      <c r="E25" s="62"/>
      <c r="F25" s="62"/>
      <c r="G25" s="62"/>
      <c r="H25" s="62"/>
      <c r="I25" s="62"/>
    </row>
    <row r="26" spans="3:9" ht="53.2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63" t="s">
        <v>11</v>
      </c>
      <c r="D27" s="64"/>
      <c r="E27" s="64"/>
      <c r="F27" s="64"/>
      <c r="G27" s="64"/>
      <c r="H27" s="64"/>
      <c r="I27" s="65"/>
    </row>
    <row r="28" spans="3:11" ht="13.5" customHeight="1" thickBot="1">
      <c r="C28" s="12" t="s">
        <v>12</v>
      </c>
      <c r="D28" s="13">
        <v>79030.039999999</v>
      </c>
      <c r="E28" s="14"/>
      <c r="F28" s="14">
        <v>6317.7</v>
      </c>
      <c r="G28" s="14"/>
      <c r="H28" s="15">
        <f>+D28+E28-F28</f>
        <v>72712.339999999</v>
      </c>
      <c r="I28" s="66" t="s">
        <v>13</v>
      </c>
      <c r="K28" s="16">
        <f>151090.43-1325.43+3658.11+358.85</f>
        <v>153781.96</v>
      </c>
    </row>
    <row r="29" spans="3:11" ht="13.5" customHeight="1" thickBot="1">
      <c r="C29" s="12" t="s">
        <v>14</v>
      </c>
      <c r="D29" s="13">
        <v>232070.41999999998</v>
      </c>
      <c r="E29" s="17"/>
      <c r="F29" s="17">
        <f>2185.94+4107.07+5468.24</f>
        <v>11761.25</v>
      </c>
      <c r="G29" s="14"/>
      <c r="H29" s="15">
        <f>+D29+E29-F29</f>
        <v>220309.16999999998</v>
      </c>
      <c r="I29" s="67"/>
      <c r="K29" s="2">
        <f>51032.8-1393.1+14.7+310.74</f>
        <v>49965.14</v>
      </c>
    </row>
    <row r="30" spans="3:11" ht="13.5" customHeight="1" thickBot="1">
      <c r="C30" s="12" t="s">
        <v>15</v>
      </c>
      <c r="D30" s="13">
        <v>99308.26000000001</v>
      </c>
      <c r="E30" s="17"/>
      <c r="F30" s="17">
        <v>5818.98</v>
      </c>
      <c r="G30" s="14"/>
      <c r="H30" s="15">
        <f>+D30+E30-F30</f>
        <v>93489.28000000001</v>
      </c>
      <c r="I30" s="67"/>
      <c r="K30" s="2">
        <f>29159.94-288.06+356.66</f>
        <v>29228.539999999997</v>
      </c>
    </row>
    <row r="31" spans="3:11" ht="13.5" customHeight="1" thickBot="1">
      <c r="C31" s="12" t="s">
        <v>16</v>
      </c>
      <c r="D31" s="13">
        <v>79391.51</v>
      </c>
      <c r="E31" s="17"/>
      <c r="F31" s="17">
        <f>0.05+4596.89</f>
        <v>4596.9400000000005</v>
      </c>
      <c r="G31" s="14"/>
      <c r="H31" s="15">
        <f>+D31+E31-F31</f>
        <v>74794.56999999999</v>
      </c>
      <c r="I31" s="67"/>
      <c r="K31" s="2">
        <f>131.82+10422.39-101.1+42.96+7411.2-173.6</f>
        <v>17733.67</v>
      </c>
    </row>
    <row r="32" spans="3:11" ht="13.5" customHeight="1" hidden="1">
      <c r="C32" s="12" t="s">
        <v>17</v>
      </c>
      <c r="D32" s="13"/>
      <c r="E32" s="17"/>
      <c r="F32" s="17"/>
      <c r="G32" s="14"/>
      <c r="H32" s="15">
        <f>+D32+E32-F32</f>
        <v>0</v>
      </c>
      <c r="I32" s="68"/>
      <c r="K32" s="2">
        <f>13.23-19.03+343.09-52.68+217.87-20.72</f>
        <v>481.76</v>
      </c>
    </row>
    <row r="33" spans="3:9" ht="13.5" customHeight="1" thickBot="1">
      <c r="C33" s="12" t="s">
        <v>18</v>
      </c>
      <c r="D33" s="18">
        <f>SUM(D28:D32)</f>
        <v>489800.229999999</v>
      </c>
      <c r="E33" s="19">
        <f>SUM(E28:E32)</f>
        <v>0</v>
      </c>
      <c r="F33" s="19">
        <f>SUM(F28:F32)</f>
        <v>28494.870000000003</v>
      </c>
      <c r="G33" s="19">
        <f>SUM(G28:G32)</f>
        <v>0</v>
      </c>
      <c r="H33" s="19">
        <f>SUM(H28:H32)</f>
        <v>461305.359999999</v>
      </c>
      <c r="I33" s="12"/>
    </row>
    <row r="34" spans="3:9" ht="13.5" customHeight="1" thickBot="1">
      <c r="C34" s="55" t="s">
        <v>19</v>
      </c>
      <c r="D34" s="55"/>
      <c r="E34" s="55"/>
      <c r="F34" s="55"/>
      <c r="G34" s="55"/>
      <c r="H34" s="55"/>
      <c r="I34" s="55"/>
    </row>
    <row r="35" spans="3:9" ht="49.5" customHeight="1" thickBot="1">
      <c r="C35" s="20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1" t="s">
        <v>20</v>
      </c>
    </row>
    <row r="36" spans="3:11" ht="23.25" customHeight="1" thickBot="1">
      <c r="C36" s="9" t="s">
        <v>21</v>
      </c>
      <c r="D36" s="22">
        <v>256466.47999999998</v>
      </c>
      <c r="E36" s="23">
        <v>823734.24</v>
      </c>
      <c r="F36" s="23">
        <v>797314.9</v>
      </c>
      <c r="G36" s="23">
        <f>+E36</f>
        <v>823734.24</v>
      </c>
      <c r="H36" s="23">
        <f aca="true" t="shared" si="0" ref="H36:H45">+D36+E36-F36</f>
        <v>282885.81999999995</v>
      </c>
      <c r="I36" s="56" t="s">
        <v>22</v>
      </c>
      <c r="J36" s="16">
        <f>32130.32-19.33+9.88-0.05+3.56-0.02-D36</f>
        <v>-224342.12</v>
      </c>
      <c r="K36" s="24">
        <f>65382.79-453.16+1221.72-10.18+367.98-3.88-H36</f>
        <v>-216380.54999999996</v>
      </c>
    </row>
    <row r="37" spans="3:10" ht="14.25" customHeight="1" thickBot="1">
      <c r="C37" s="12" t="s">
        <v>23</v>
      </c>
      <c r="D37" s="25">
        <v>55689.79999999999</v>
      </c>
      <c r="E37" s="14">
        <v>182915.84</v>
      </c>
      <c r="F37" s="14">
        <v>177081.55</v>
      </c>
      <c r="G37" s="23">
        <v>5040.78</v>
      </c>
      <c r="H37" s="23">
        <f t="shared" si="0"/>
        <v>61524.09</v>
      </c>
      <c r="I37" s="57"/>
      <c r="J37" s="24">
        <f>13782.74-95.86</f>
        <v>13686.88</v>
      </c>
    </row>
    <row r="38" spans="3:9" ht="13.5" customHeight="1" thickBot="1">
      <c r="C38" s="20" t="s">
        <v>24</v>
      </c>
      <c r="D38" s="26">
        <v>3263.0299999999897</v>
      </c>
      <c r="E38" s="14">
        <v>-3263.03</v>
      </c>
      <c r="F38" s="14"/>
      <c r="G38" s="23"/>
      <c r="H38" s="23">
        <f t="shared" si="0"/>
        <v>-1.0459189070388675E-11</v>
      </c>
      <c r="I38" s="27"/>
    </row>
    <row r="39" spans="3:9" ht="12.75" customHeight="1" hidden="1">
      <c r="C39" s="12" t="s">
        <v>25</v>
      </c>
      <c r="D39" s="25">
        <v>0</v>
      </c>
      <c r="E39" s="14"/>
      <c r="F39" s="14"/>
      <c r="G39" s="23"/>
      <c r="H39" s="23">
        <f t="shared" si="0"/>
        <v>0</v>
      </c>
      <c r="I39" s="28" t="s">
        <v>26</v>
      </c>
    </row>
    <row r="40" spans="3:11" ht="27" customHeight="1" thickBot="1">
      <c r="C40" s="12" t="s">
        <v>27</v>
      </c>
      <c r="D40" s="29">
        <v>19879.97</v>
      </c>
      <c r="E40" s="14"/>
      <c r="F40" s="14">
        <v>2222.23</v>
      </c>
      <c r="G40" s="23"/>
      <c r="H40" s="23">
        <f t="shared" si="0"/>
        <v>17657.74</v>
      </c>
      <c r="I40" s="30" t="s">
        <v>28</v>
      </c>
      <c r="J40" s="2">
        <f>296.02+6944.9-4.34</f>
        <v>7236.58</v>
      </c>
      <c r="K40" s="2">
        <f>2266.28+12781.73-104.31+283.39</f>
        <v>15227.09</v>
      </c>
    </row>
    <row r="41" spans="3:10" ht="27" customHeight="1" thickBot="1">
      <c r="C41" s="12" t="s">
        <v>29</v>
      </c>
      <c r="D41" s="25">
        <v>8087.499999999996</v>
      </c>
      <c r="E41" s="17">
        <v>26307.42</v>
      </c>
      <c r="F41" s="17">
        <v>25481.55</v>
      </c>
      <c r="G41" s="23"/>
      <c r="H41" s="23">
        <f t="shared" si="0"/>
        <v>8913.369999999999</v>
      </c>
      <c r="I41" s="30" t="s">
        <v>30</v>
      </c>
      <c r="J41" s="2">
        <f>2428.69-16.9</f>
        <v>2411.79</v>
      </c>
    </row>
    <row r="42" spans="3:10" ht="13.5" customHeight="1" thickBot="1">
      <c r="C42" s="20" t="s">
        <v>31</v>
      </c>
      <c r="D42" s="31">
        <v>25894.99</v>
      </c>
      <c r="E42" s="17"/>
      <c r="F42" s="17">
        <v>1986.82</v>
      </c>
      <c r="G42" s="23"/>
      <c r="H42" s="23">
        <f t="shared" si="0"/>
        <v>23908.170000000002</v>
      </c>
      <c r="I42" s="28"/>
      <c r="J42" s="2">
        <f>12237.13-81.86</f>
        <v>12155.269999999999</v>
      </c>
    </row>
    <row r="43" spans="3:11" ht="13.5" customHeight="1" thickBot="1">
      <c r="C43" s="20" t="s">
        <v>32</v>
      </c>
      <c r="D43" s="13">
        <v>27609.32</v>
      </c>
      <c r="E43" s="17"/>
      <c r="F43" s="17">
        <f>1780.9+410.18</f>
        <v>2191.08</v>
      </c>
      <c r="G43" s="23"/>
      <c r="H43" s="23">
        <f t="shared" si="0"/>
        <v>25418.239999999998</v>
      </c>
      <c r="I43" s="28"/>
      <c r="J43" s="2">
        <f>305.85+617.65</f>
        <v>923.5</v>
      </c>
      <c r="K43" s="2">
        <f>6488.56-134.68+3219.19-66.85</f>
        <v>9506.22</v>
      </c>
    </row>
    <row r="44" spans="3:9" ht="13.5" customHeight="1" thickBot="1">
      <c r="C44" s="20" t="s">
        <v>33</v>
      </c>
      <c r="D44" s="31">
        <v>8099.399999999998</v>
      </c>
      <c r="E44" s="17">
        <f>14910.25+1655.57</f>
        <v>16565.82</v>
      </c>
      <c r="F44" s="17">
        <f>13857.5+1964.34</f>
        <v>15821.84</v>
      </c>
      <c r="G44" s="23">
        <f>+E44</f>
        <v>16565.82</v>
      </c>
      <c r="H44" s="23">
        <f t="shared" si="0"/>
        <v>8843.379999999997</v>
      </c>
      <c r="I44" s="28" t="s">
        <v>34</v>
      </c>
    </row>
    <row r="45" spans="3:9" ht="13.5" customHeight="1" thickBot="1">
      <c r="C45" s="20" t="s">
        <v>35</v>
      </c>
      <c r="D45" s="31">
        <v>2717.6</v>
      </c>
      <c r="E45" s="17">
        <f>+-1.64</f>
        <v>-1.64</v>
      </c>
      <c r="F45" s="17">
        <f>94.76+161.06+71.7</f>
        <v>327.52</v>
      </c>
      <c r="G45" s="23"/>
      <c r="H45" s="23">
        <f t="shared" si="0"/>
        <v>2388.44</v>
      </c>
      <c r="I45" s="28"/>
    </row>
    <row r="46" spans="3:10" ht="13.5" customHeight="1" thickBot="1">
      <c r="C46" s="12" t="s">
        <v>36</v>
      </c>
      <c r="D46" s="31">
        <v>24289.009999999995</v>
      </c>
      <c r="E46" s="17">
        <v>72610.32</v>
      </c>
      <c r="F46" s="17">
        <v>71105.62</v>
      </c>
      <c r="G46" s="23">
        <v>60248.28</v>
      </c>
      <c r="H46" s="23">
        <f>+D46+E46-F46</f>
        <v>25793.710000000006</v>
      </c>
      <c r="I46" s="30" t="s">
        <v>37</v>
      </c>
      <c r="J46" s="2">
        <f>5847.21-40.67</f>
        <v>5806.54</v>
      </c>
    </row>
    <row r="47" spans="3:9" s="32" customFormat="1" ht="13.5" customHeight="1" thickBot="1">
      <c r="C47" s="12" t="s">
        <v>18</v>
      </c>
      <c r="D47" s="18">
        <f>SUM(D36:D46)</f>
        <v>431997.0999999999</v>
      </c>
      <c r="E47" s="19">
        <f>SUM(E36:E46)</f>
        <v>1118868.97</v>
      </c>
      <c r="F47" s="19">
        <f>SUM(F36:F46)</f>
        <v>1093533.1099999999</v>
      </c>
      <c r="G47" s="19">
        <f>SUM(G36:G46)</f>
        <v>905589.12</v>
      </c>
      <c r="H47" s="19">
        <f>SUM(H36:H46)</f>
        <v>457332.9599999999</v>
      </c>
      <c r="I47" s="27"/>
    </row>
    <row r="48" spans="3:9" ht="13.5" customHeight="1" thickBot="1">
      <c r="C48" s="58" t="s">
        <v>38</v>
      </c>
      <c r="D48" s="58"/>
      <c r="E48" s="58"/>
      <c r="F48" s="58"/>
      <c r="G48" s="58"/>
      <c r="H48" s="58"/>
      <c r="I48" s="58"/>
    </row>
    <row r="49" spans="3:9" ht="36.75" customHeight="1" thickBot="1">
      <c r="C49" s="33" t="s">
        <v>39</v>
      </c>
      <c r="D49" s="59" t="s">
        <v>40</v>
      </c>
      <c r="E49" s="59"/>
      <c r="F49" s="59"/>
      <c r="G49" s="59"/>
      <c r="H49" s="59"/>
      <c r="I49" s="34" t="s">
        <v>41</v>
      </c>
    </row>
    <row r="50" spans="3:9" ht="26.25" customHeight="1" thickBot="1">
      <c r="C50" s="33" t="s">
        <v>42</v>
      </c>
      <c r="D50" s="52" t="s">
        <v>43</v>
      </c>
      <c r="E50" s="53"/>
      <c r="F50" s="53"/>
      <c r="G50" s="53"/>
      <c r="H50" s="54"/>
      <c r="I50" s="35" t="s">
        <v>42</v>
      </c>
    </row>
    <row r="51" spans="3:9" ht="26.25" customHeight="1" thickBot="1">
      <c r="C51" s="33" t="s">
        <v>44</v>
      </c>
      <c r="D51" s="52" t="s">
        <v>45</v>
      </c>
      <c r="E51" s="53"/>
      <c r="F51" s="53"/>
      <c r="G51" s="53"/>
      <c r="H51" s="54"/>
      <c r="I51" s="35" t="s">
        <v>44</v>
      </c>
    </row>
    <row r="52" spans="3:9" ht="26.25" customHeight="1" thickBot="1">
      <c r="C52" s="33" t="s">
        <v>46</v>
      </c>
      <c r="D52" s="52" t="s">
        <v>47</v>
      </c>
      <c r="E52" s="53"/>
      <c r="F52" s="53"/>
      <c r="G52" s="53"/>
      <c r="H52" s="54"/>
      <c r="I52" s="35" t="s">
        <v>46</v>
      </c>
    </row>
    <row r="53" spans="3:8" ht="21" customHeight="1">
      <c r="C53" s="36" t="s">
        <v>48</v>
      </c>
      <c r="D53" s="36"/>
      <c r="E53" s="36"/>
      <c r="F53" s="36"/>
      <c r="G53" s="36"/>
      <c r="H53" s="37">
        <f>+H33+H47</f>
        <v>918638.3199999989</v>
      </c>
    </row>
    <row r="54" spans="3:4" ht="15" hidden="1">
      <c r="C54" s="39" t="s">
        <v>49</v>
      </c>
      <c r="D54" s="39"/>
    </row>
    <row r="55" ht="12.75" customHeight="1" hidden="1">
      <c r="C55" s="40" t="s">
        <v>50</v>
      </c>
    </row>
    <row r="57" spans="4:8" ht="12.75" hidden="1">
      <c r="D57" s="41">
        <f>+D36+D37+D38+D41</f>
        <v>323506.80999999994</v>
      </c>
      <c r="E57" s="41">
        <f>+E36+E37+E38+E41</f>
        <v>1029694.47</v>
      </c>
      <c r="F57" s="41">
        <f>+F36+F37+F38+F41</f>
        <v>999878</v>
      </c>
      <c r="G57" s="41">
        <f>+G36+G37+G38+G41</f>
        <v>828775.02</v>
      </c>
      <c r="H57" s="41">
        <f>+H36+H37+H38+H41</f>
        <v>353323.2799999999</v>
      </c>
    </row>
    <row r="58" spans="4:8" ht="12.75" hidden="1">
      <c r="D58" s="41"/>
      <c r="H58" s="38">
        <f>42767.83+16651.47+6920.37+25311.18+12743.2+39257.08+12073.75+184487.34+3792.24-34613.1+40919.15</f>
        <v>350310.51</v>
      </c>
    </row>
    <row r="59" ht="12.75" hidden="1">
      <c r="H59" s="41">
        <f>+H47-H58</f>
        <v>107022.4499999999</v>
      </c>
    </row>
    <row r="60" spans="3:7" ht="12.75">
      <c r="C60" s="38" t="s">
        <v>51</v>
      </c>
      <c r="E60" s="41">
        <f>+E47+E33+33150+14332.3+11135.66+3897</f>
        <v>1181383.93</v>
      </c>
      <c r="G60" s="41">
        <f>+G47+G33</f>
        <v>905589.12</v>
      </c>
    </row>
    <row r="62" spans="3:4" ht="12.75" hidden="1">
      <c r="C62" s="38" t="s">
        <v>52</v>
      </c>
      <c r="D62" s="38">
        <f>63502.58+130724.96</f>
        <v>194227.54</v>
      </c>
    </row>
    <row r="63" ht="12.75" hidden="1">
      <c r="D63" s="38">
        <v>1124009.36</v>
      </c>
    </row>
    <row r="64" ht="12.75" hidden="1">
      <c r="D64" s="41">
        <f>+D63-D47-D33</f>
        <v>202212.03000000125</v>
      </c>
    </row>
  </sheetData>
  <sheetProtection/>
  <mergeCells count="13">
    <mergeCell ref="C22:I22"/>
    <mergeCell ref="C23:I23"/>
    <mergeCell ref="C24:I24"/>
    <mergeCell ref="C25:I25"/>
    <mergeCell ref="C27:I27"/>
    <mergeCell ref="I28:I32"/>
    <mergeCell ref="D52:H52"/>
    <mergeCell ref="C34:I34"/>
    <mergeCell ref="I36:I37"/>
    <mergeCell ref="C48:I48"/>
    <mergeCell ref="D49:H49"/>
    <mergeCell ref="D50:H50"/>
    <mergeCell ref="D51:H5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2">
      <selection activeCell="I26" sqref="I26"/>
    </sheetView>
  </sheetViews>
  <sheetFormatPr defaultColWidth="9.00390625" defaultRowHeight="12.75"/>
  <cols>
    <col min="1" max="1" width="4.625" style="42" customWidth="1"/>
    <col min="2" max="2" width="12.375" style="42" customWidth="1"/>
    <col min="3" max="3" width="13.375" style="42" hidden="1" customWidth="1"/>
    <col min="4" max="4" width="12.125" style="42" customWidth="1"/>
    <col min="5" max="5" width="13.625" style="42" customWidth="1"/>
    <col min="6" max="6" width="13.375" style="42" customWidth="1"/>
    <col min="7" max="7" width="14.375" style="42" customWidth="1"/>
    <col min="8" max="8" width="15.125" style="42" customWidth="1"/>
    <col min="9" max="9" width="14.00390625" style="42" customWidth="1"/>
    <col min="10" max="16384" width="9.125" style="42" customWidth="1"/>
  </cols>
  <sheetData>
    <row r="13" spans="1:9" ht="15">
      <c r="A13" s="69" t="s">
        <v>53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9" t="s">
        <v>54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70" t="s">
        <v>55</v>
      </c>
      <c r="B15" s="70"/>
      <c r="C15" s="70"/>
      <c r="D15" s="70"/>
      <c r="E15" s="70"/>
      <c r="F15" s="70"/>
      <c r="G15" s="70"/>
      <c r="H15" s="70"/>
      <c r="I15" s="70"/>
    </row>
    <row r="16" spans="1:9" ht="60">
      <c r="A16" s="43" t="s">
        <v>56</v>
      </c>
      <c r="B16" s="43" t="s">
        <v>57</v>
      </c>
      <c r="C16" s="43" t="s">
        <v>58</v>
      </c>
      <c r="D16" s="43" t="s">
        <v>59</v>
      </c>
      <c r="E16" s="43" t="s">
        <v>60</v>
      </c>
      <c r="F16" s="44" t="s">
        <v>61</v>
      </c>
      <c r="G16" s="44" t="s">
        <v>62</v>
      </c>
      <c r="H16" s="43" t="s">
        <v>63</v>
      </c>
      <c r="I16" s="43" t="s">
        <v>64</v>
      </c>
    </row>
    <row r="17" spans="1:9" ht="15">
      <c r="A17" s="45" t="s">
        <v>65</v>
      </c>
      <c r="B17" s="46">
        <v>-618.89725</v>
      </c>
      <c r="C17" s="47"/>
      <c r="D17" s="47">
        <v>182.91584</v>
      </c>
      <c r="E17" s="47">
        <v>177.08155</v>
      </c>
      <c r="F17" s="47">
        <v>62.51496</v>
      </c>
      <c r="G17" s="46">
        <v>5.04078</v>
      </c>
      <c r="H17" s="48">
        <v>61.52409</v>
      </c>
      <c r="I17" s="48">
        <f>B17+D17+F17-G17</f>
        <v>-378.50723</v>
      </c>
    </row>
    <row r="19" ht="15">
      <c r="A19" s="42" t="s">
        <v>66</v>
      </c>
    </row>
    <row r="20" ht="15">
      <c r="A20" s="49" t="s">
        <v>67</v>
      </c>
    </row>
    <row r="21" ht="15">
      <c r="A21" s="49" t="s">
        <v>68</v>
      </c>
    </row>
    <row r="22" ht="15">
      <c r="A22" s="50" t="s">
        <v>69</v>
      </c>
    </row>
    <row r="23" ht="15">
      <c r="A23" s="51" t="s">
        <v>70</v>
      </c>
    </row>
    <row r="24" ht="15">
      <c r="A24" s="51" t="s">
        <v>71</v>
      </c>
    </row>
    <row r="25" ht="15">
      <c r="A25" s="51" t="s">
        <v>72</v>
      </c>
    </row>
    <row r="26" ht="15">
      <c r="A26" s="51" t="s">
        <v>73</v>
      </c>
    </row>
    <row r="27" ht="15">
      <c r="A27" s="51" t="s">
        <v>74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2023-03-03T20:08:16Z</dcterms:created>
  <dcterms:modified xsi:type="dcterms:W3CDTF">2023-03-04T13:10:56Z</dcterms:modified>
  <cp:category/>
  <cp:version/>
  <cp:contentType/>
  <cp:contentStatus/>
</cp:coreProperties>
</file>