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<sst xmlns="http://schemas.openxmlformats.org/spreadsheetml/2006/main" count="80" uniqueCount="73">
  <si>
    <t>ОТЧЕТ</t>
  </si>
  <si>
    <t>по выполнению плана текущего ремонта жилого дома</t>
  </si>
  <si>
    <t>№ 7/1 по ул. Центральная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</si>
  <si>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</si>
  <si>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</si>
  <si>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</si>
  <si>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</si>
  <si>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</si>
  <si>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</si>
  <si>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</si>
  <si>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</si>
  <si>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</si>
  <si>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</si>
  <si>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44.86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</si>
  <si>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</si>
  <si>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- 0.42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</si>
  <si>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</si>
  <si>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- 6.02 т.р.</t>
  </si>
  <si>
    <t>Ремонт систем ГВС, ХВС, ЦО - 0.51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</si>
  <si>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</si>
  <si>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- 0.65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</si>
  <si>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</si>
  <si>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</si>
  <si>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- 4.41 т.р.</t>
  </si>
  <si>
    <t>Расходные материалы - 0.37 т.р.</t>
  </si>
  <si>
    <t>Аварийные работы - 12.42 т.р.</t>
  </si>
  <si>
    <t>Откидной пандус - 20.06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</si>
  <si>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</si>
  <si>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</si>
  <si>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</si>
  <si>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7/1  по ул. Центральная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</si>
  <si>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</si>
  <si>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</si>
  <si>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</si>
  <si>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</si>
  <si>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</si>
  <si>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</si>
  <si>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</si>
  <si>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</si>
  <si>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</si>
  <si>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</si>
  <si>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</si>
  <si>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</si>
  <si>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</si>
  <si>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</si>
  <si>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</si>
  <si>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</si>
  <si>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</si>
  <si>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</si>
  <si>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Н/2011-92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</si>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</sst>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12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3" fillId="0" borderId="16" xfId="52" applyNumberFormat="1" applyFont="1" applyFill="1" applyBorder="1" applyAlignment="1">
      <alignment horizontal="right" vertical="top" wrapText="1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3" fillId="0" borderId="0" xfId="52" applyFont="1" applyFill="1">
      <alignment/>
      <protection/>
    </xf>
    <xf numFmtId="4" fontId="10" fillId="0" borderId="0" xfId="52" applyNumberFormat="1" applyFont="1" applyFill="1">
      <alignment/>
      <protection/>
    </xf>
    <xf numFmtId="4" fontId="15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4"/>
  <sheetViews>
    <sheetView zoomScalePageLayoutView="0" workbookViewId="0" topLeftCell="C27">
      <selection activeCell="P32" sqref="P31:P32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8.00390625" style="0" customWidth="1"/>
    <col min="4" max="4" width="13.28125" style="0" customWidth="1"/>
    <col min="5" max="5" width="11.8515625" style="0" customWidth="1"/>
    <col min="6" max="6" width="13.28125" style="0" customWidth="1"/>
    <col min="7" max="7" width="11.8515625" style="0" customWidth="1"/>
    <col min="8" max="8" width="12.8515625" style="0" customWidth="1"/>
    <col min="9" max="9" width="23.00390625" style="0" customWidth="1"/>
    <col min="10" max="10" width="12.28125" style="0" hidden="1" customWidth="1"/>
    <col min="11" max="11" width="9.57421875" style="0" hidden="1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27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11" ht="12.75" customHeight="1">
      <c r="C17" s="14"/>
      <c r="D17" s="14"/>
      <c r="E17" s="15"/>
      <c r="F17" s="15"/>
      <c r="G17" s="15"/>
      <c r="H17" s="15"/>
      <c r="I17" s="15"/>
      <c r="J17" s="9"/>
      <c r="K17" s="9"/>
    </row>
    <row r="18" spans="3:11" ht="12.75" customHeight="1">
      <c r="C18" s="14"/>
      <c r="D18" s="14"/>
      <c r="E18" s="15"/>
      <c r="F18" s="15"/>
      <c r="G18" s="15"/>
      <c r="H18" s="15"/>
      <c r="I18" s="15"/>
      <c r="J18" s="9"/>
      <c r="K18" s="9"/>
    </row>
    <row r="19" spans="3:11" ht="12.75" customHeight="1">
      <c r="C19" s="14"/>
      <c r="D19" s="14"/>
      <c r="E19" s="15"/>
      <c r="F19" s="15"/>
      <c r="G19" s="15"/>
      <c r="H19" s="15"/>
      <c r="I19" s="15"/>
      <c r="J19" s="9"/>
      <c r="K19" s="9"/>
    </row>
    <row r="20" spans="3:11" ht="12.75" customHeight="1">
      <c r="C20" s="14"/>
      <c r="D20" s="14"/>
      <c r="E20" s="15"/>
      <c r="F20" s="15"/>
      <c r="G20" s="15"/>
      <c r="H20" s="15"/>
      <c r="I20" s="15"/>
      <c r="J20" s="9"/>
      <c r="K20" s="9"/>
    </row>
    <row r="21" spans="3:11" ht="12.75" customHeight="1">
      <c r="C21" s="14"/>
      <c r="D21" s="14"/>
      <c r="E21" s="15"/>
      <c r="F21" s="15"/>
      <c r="G21" s="15"/>
      <c r="H21" s="15"/>
      <c r="I21" s="15"/>
      <c r="J21" s="9"/>
      <c r="K21" s="9"/>
    </row>
    <row r="22" spans="3:11" ht="12.75" customHeight="1">
      <c r="C22" s="14"/>
      <c r="D22" s="14"/>
      <c r="E22" s="15"/>
      <c r="F22" s="15"/>
      <c r="G22" s="15"/>
      <c r="H22" s="15"/>
      <c r="I22" s="15"/>
      <c r="J22" s="9"/>
      <c r="K22" s="9"/>
    </row>
    <row r="23" spans="3:11" ht="12.75" customHeight="1">
      <c r="C23" s="14"/>
      <c r="D23" s="14"/>
      <c r="E23" s="15"/>
      <c r="F23" s="15"/>
      <c r="G23" s="15"/>
      <c r="H23" s="15"/>
      <c r="I23" s="15"/>
      <c r="J23" s="9"/>
      <c r="K23" s="9"/>
    </row>
    <row r="24" spans="3:11" ht="15">
      <c r="C24" s="51" t="s">
        <v>28</v>
      </c>
      <c r="D24" s="51"/>
      <c r="E24" s="51"/>
      <c r="F24" s="51"/>
      <c r="G24" s="51"/>
      <c r="H24" s="51"/>
      <c r="I24" s="51"/>
      <c r="J24" s="9"/>
      <c r="K24" s="9"/>
    </row>
    <row r="25" spans="3:11" ht="15">
      <c r="C25" s="52" t="s">
        <v>29</v>
      </c>
      <c r="D25" s="52"/>
      <c r="E25" s="52"/>
      <c r="F25" s="52"/>
      <c r="G25" s="52"/>
      <c r="H25" s="52"/>
      <c r="I25" s="52"/>
      <c r="J25" s="9"/>
      <c r="K25" s="9"/>
    </row>
    <row r="26" spans="3:11" ht="15">
      <c r="C26" s="52" t="s">
        <v>30</v>
      </c>
      <c r="D26" s="52"/>
      <c r="E26" s="52"/>
      <c r="F26" s="52"/>
      <c r="G26" s="52"/>
      <c r="H26" s="52"/>
      <c r="I26" s="52"/>
      <c r="J26" s="9"/>
      <c r="K26" s="9"/>
    </row>
    <row r="27" spans="3:11" ht="6" customHeight="1" thickBot="1">
      <c r="C27" s="53"/>
      <c r="D27" s="53"/>
      <c r="E27" s="53"/>
      <c r="F27" s="53"/>
      <c r="G27" s="53"/>
      <c r="H27" s="53"/>
      <c r="I27" s="53"/>
      <c r="J27" s="9"/>
      <c r="K27" s="9"/>
    </row>
    <row r="28" spans="3:11" ht="50.25" customHeight="1" thickBot="1">
      <c r="C28" s="16" t="s">
        <v>31</v>
      </c>
      <c r="D28" s="17" t="s">
        <v>32</v>
      </c>
      <c r="E28" s="18" t="s">
        <v>33</v>
      </c>
      <c r="F28" s="18" t="s">
        <v>34</v>
      </c>
      <c r="G28" s="18" t="s">
        <v>35</v>
      </c>
      <c r="H28" s="18" t="s">
        <v>36</v>
      </c>
      <c r="I28" s="17" t="s">
        <v>37</v>
      </c>
      <c r="J28" s="9"/>
      <c r="K28" s="9"/>
    </row>
    <row r="29" spans="3:11" ht="13.5" customHeight="1" thickBot="1">
      <c r="C29" s="54" t="s">
        <v>38</v>
      </c>
      <c r="D29" s="55"/>
      <c r="E29" s="55"/>
      <c r="F29" s="55"/>
      <c r="G29" s="55"/>
      <c r="H29" s="55"/>
      <c r="I29" s="56"/>
      <c r="J29" s="9"/>
      <c r="K29" s="9"/>
    </row>
    <row r="30" spans="3:11" ht="13.5" customHeight="1" thickBot="1">
      <c r="C30" s="19" t="s">
        <v>39</v>
      </c>
      <c r="D30" s="20">
        <v>51409.4199999994</v>
      </c>
      <c r="E30" s="21"/>
      <c r="F30" s="21">
        <v>8223.81</v>
      </c>
      <c r="G30" s="21"/>
      <c r="H30" s="21">
        <f>+D30+E30-F30</f>
        <v>43185.609999999404</v>
      </c>
      <c r="I30" s="57" t="s">
        <v>40</v>
      </c>
      <c r="J30" s="9"/>
      <c r="K30" s="22">
        <f>206450.61-7.63+10.97+20.57+29.56</f>
        <v>206504.08</v>
      </c>
    </row>
    <row r="31" spans="3:11" ht="13.5" customHeight="1" thickBot="1">
      <c r="C31" s="19" t="s">
        <v>41</v>
      </c>
      <c r="D31" s="20">
        <v>44590.1300000002</v>
      </c>
      <c r="E31" s="23"/>
      <c r="F31" s="23">
        <f>331.1+2078.55+4726.11</f>
        <v>7135.76</v>
      </c>
      <c r="G31" s="21"/>
      <c r="H31" s="21">
        <f>+D31+E31-F31</f>
        <v>37454.3700000002</v>
      </c>
      <c r="I31" s="58"/>
      <c r="J31" s="9"/>
      <c r="K31" s="9">
        <f>103349.23-9274.61+13.41+9.32+23.92</f>
        <v>94121.27</v>
      </c>
    </row>
    <row r="32" spans="3:11" ht="13.5" customHeight="1" thickBot="1">
      <c r="C32" s="19" t="s">
        <v>42</v>
      </c>
      <c r="D32" s="20">
        <v>19530.629999999903</v>
      </c>
      <c r="E32" s="23"/>
      <c r="F32" s="23">
        <v>3125.48</v>
      </c>
      <c r="G32" s="21"/>
      <c r="H32" s="21">
        <f>+D32+E32-F32</f>
        <v>16405.149999999903</v>
      </c>
      <c r="I32" s="58"/>
      <c r="J32" s="9"/>
      <c r="K32" s="9">
        <f>18.53+5.18+49747.54-2581.34</f>
        <v>47189.91</v>
      </c>
    </row>
    <row r="33" spans="3:11" ht="13.5" customHeight="1" thickBot="1">
      <c r="C33" s="19" t="s">
        <v>43</v>
      </c>
      <c r="D33" s="20">
        <v>14462.2699999999</v>
      </c>
      <c r="E33" s="23"/>
      <c r="F33" s="23">
        <f>0.94+2270.63</f>
        <v>2271.57</v>
      </c>
      <c r="G33" s="21"/>
      <c r="H33" s="21">
        <f>+D33+E33-F33</f>
        <v>12190.6999999999</v>
      </c>
      <c r="I33" s="58"/>
      <c r="J33" s="9"/>
      <c r="K33" s="9">
        <f>6.4+17844.33-901.43+3.21+14495.49-1119.03+1.21</f>
        <v>30330.18</v>
      </c>
    </row>
    <row r="34" spans="3:11" ht="13.5" customHeight="1" hidden="1" thickBot="1">
      <c r="C34" s="19" t="s">
        <v>44</v>
      </c>
      <c r="D34" s="20"/>
      <c r="E34" s="23"/>
      <c r="F34" s="23"/>
      <c r="G34" s="21"/>
      <c r="H34" s="21">
        <f>+D34+E34-F34</f>
        <v>0</v>
      </c>
      <c r="I34" s="59"/>
      <c r="J34" s="9"/>
      <c r="K34" s="9">
        <f>0.24+45.49-20.08+315.6-2.95+0.01+0.02+0.01</f>
        <v>338.34</v>
      </c>
    </row>
    <row r="35" spans="3:11" ht="13.5" customHeight="1" thickBot="1">
      <c r="C35" s="19" t="s">
        <v>45</v>
      </c>
      <c r="D35" s="24">
        <f>SUM(D30:D34)</f>
        <v>129992.44999999942</v>
      </c>
      <c r="E35" s="25">
        <f>SUM(E30:E34)</f>
        <v>0</v>
      </c>
      <c r="F35" s="25">
        <f>SUM(F30:F34)</f>
        <v>20756.62</v>
      </c>
      <c r="G35" s="25">
        <f>SUM(G30:G34)</f>
        <v>0</v>
      </c>
      <c r="H35" s="25">
        <f>SUM(H30:H34)</f>
        <v>109235.8299999994</v>
      </c>
      <c r="I35" s="26"/>
      <c r="J35" s="9"/>
      <c r="K35" s="9"/>
    </row>
    <row r="36" spans="3:11" ht="13.5" customHeight="1" thickBot="1">
      <c r="C36" s="46" t="s">
        <v>46</v>
      </c>
      <c r="D36" s="46"/>
      <c r="E36" s="46"/>
      <c r="F36" s="46"/>
      <c r="G36" s="46"/>
      <c r="H36" s="46"/>
      <c r="I36" s="46"/>
      <c r="J36" s="9"/>
      <c r="K36" s="9"/>
    </row>
    <row r="37" spans="3:11" ht="48.75" customHeight="1" thickBot="1">
      <c r="C37" s="27" t="s">
        <v>31</v>
      </c>
      <c r="D37" s="17" t="s">
        <v>32</v>
      </c>
      <c r="E37" s="18" t="s">
        <v>33</v>
      </c>
      <c r="F37" s="18" t="s">
        <v>34</v>
      </c>
      <c r="G37" s="18" t="s">
        <v>35</v>
      </c>
      <c r="H37" s="18" t="s">
        <v>36</v>
      </c>
      <c r="I37" s="28" t="s">
        <v>47</v>
      </c>
      <c r="J37" s="9"/>
      <c r="K37" s="9"/>
    </row>
    <row r="38" spans="3:11" ht="27.75" customHeight="1" thickBot="1">
      <c r="C38" s="16" t="s">
        <v>48</v>
      </c>
      <c r="D38" s="29">
        <v>301641.8099999998</v>
      </c>
      <c r="E38" s="30">
        <v>1725158.64</v>
      </c>
      <c r="F38" s="30">
        <v>1724477.47</v>
      </c>
      <c r="G38" s="30">
        <f>+E38</f>
        <v>1725158.64</v>
      </c>
      <c r="H38" s="30">
        <f>+D38+E38-F38</f>
        <v>302322.97999999975</v>
      </c>
      <c r="I38" s="47" t="s">
        <v>49</v>
      </c>
      <c r="J38" s="31">
        <f>114814.85-3383.67+12.53-4.39+38.94-13.63+4.58-1.69+50.21-18.59-D38</f>
        <v>-190142.6699999998</v>
      </c>
      <c r="K38" s="31">
        <f>118052.11-3.56+441.29-0.02+1550.69-0.06+148.03-0.01+1655.75-0.07+1.7-1.69+18.62-18.59-H38</f>
        <v>-180478.78999999975</v>
      </c>
    </row>
    <row r="39" spans="3:11" ht="14.25" customHeight="1" thickBot="1">
      <c r="C39" s="19" t="s">
        <v>50</v>
      </c>
      <c r="D39" s="20">
        <v>64331.21000000002</v>
      </c>
      <c r="E39" s="21">
        <v>362979.72</v>
      </c>
      <c r="F39" s="21">
        <v>362743.96</v>
      </c>
      <c r="G39" s="30">
        <v>44855.49</v>
      </c>
      <c r="H39" s="30">
        <f aca="true" t="shared" si="0" ref="H39:H48">+D39+E39-F39</f>
        <v>64566.96999999997</v>
      </c>
      <c r="I39" s="48"/>
      <c r="J39" s="31">
        <f>23550.36-0.71</f>
        <v>23549.65</v>
      </c>
      <c r="K39" s="9"/>
    </row>
    <row r="40" spans="3:11" ht="13.5" customHeight="1" hidden="1" thickBot="1">
      <c r="C40" s="27" t="s">
        <v>51</v>
      </c>
      <c r="D40" s="32">
        <v>0</v>
      </c>
      <c r="E40" s="21"/>
      <c r="F40" s="21"/>
      <c r="G40" s="30"/>
      <c r="H40" s="30">
        <f t="shared" si="0"/>
        <v>0</v>
      </c>
      <c r="I40" s="33"/>
      <c r="J40" s="9"/>
      <c r="K40" s="9"/>
    </row>
    <row r="41" spans="3:11" ht="12.75" customHeight="1" thickBot="1">
      <c r="C41" s="19" t="s">
        <v>52</v>
      </c>
      <c r="D41" s="20">
        <v>41069.98000000001</v>
      </c>
      <c r="E41" s="21">
        <v>200656.2</v>
      </c>
      <c r="F41" s="21">
        <v>200527.37</v>
      </c>
      <c r="G41" s="30">
        <v>115987.98</v>
      </c>
      <c r="H41" s="30">
        <f t="shared" si="0"/>
        <v>41198.81000000003</v>
      </c>
      <c r="I41" s="33" t="s">
        <v>53</v>
      </c>
      <c r="J41" s="9">
        <f>14480.92-0.42</f>
        <v>14480.5</v>
      </c>
      <c r="K41" s="9"/>
    </row>
    <row r="42" spans="3:11" ht="30" customHeight="1" thickBot="1">
      <c r="C42" s="19" t="s">
        <v>54</v>
      </c>
      <c r="D42" s="20">
        <v>11500.869999999999</v>
      </c>
      <c r="E42" s="21"/>
      <c r="F42" s="21">
        <v>1833.73</v>
      </c>
      <c r="G42" s="30"/>
      <c r="H42" s="30">
        <f t="shared" si="0"/>
        <v>9667.14</v>
      </c>
      <c r="I42" s="34" t="s">
        <v>55</v>
      </c>
      <c r="J42" s="9">
        <f>22066.17-717.94+2304.74</f>
        <v>23652.97</v>
      </c>
      <c r="K42" s="9">
        <f>9.63+3776.42+21840.09-0.78</f>
        <v>25625.36</v>
      </c>
    </row>
    <row r="43" spans="3:11" ht="23.25" customHeight="1" thickBot="1">
      <c r="C43" s="19" t="s">
        <v>56</v>
      </c>
      <c r="D43" s="20">
        <v>3495.8100000000013</v>
      </c>
      <c r="E43" s="23">
        <v>17130.24</v>
      </c>
      <c r="F43" s="23">
        <v>17122.66</v>
      </c>
      <c r="G43" s="30"/>
      <c r="H43" s="30">
        <f t="shared" si="0"/>
        <v>3503.390000000003</v>
      </c>
      <c r="I43" s="34" t="s">
        <v>57</v>
      </c>
      <c r="J43" s="9"/>
      <c r="K43" s="9"/>
    </row>
    <row r="44" spans="3:11" ht="13.5" customHeight="1" thickBot="1">
      <c r="C44" s="27" t="s">
        <v>58</v>
      </c>
      <c r="D44" s="20">
        <v>6942.319999999999</v>
      </c>
      <c r="E44" s="23"/>
      <c r="F44" s="23">
        <v>1111.07</v>
      </c>
      <c r="G44" s="30"/>
      <c r="H44" s="30">
        <f t="shared" si="0"/>
        <v>5831.249999999999</v>
      </c>
      <c r="I44" s="33"/>
      <c r="J44" s="9">
        <f>18121.35-0.84</f>
        <v>18120.51</v>
      </c>
      <c r="K44" s="9"/>
    </row>
    <row r="45" spans="3:11" ht="13.5" customHeight="1" thickBot="1">
      <c r="C45" s="27" t="s">
        <v>59</v>
      </c>
      <c r="D45" s="20">
        <v>2240.4800000000105</v>
      </c>
      <c r="E45" s="23"/>
      <c r="F45" s="23">
        <f>248.94+109.58</f>
        <v>358.52</v>
      </c>
      <c r="G45" s="30"/>
      <c r="H45" s="30">
        <f t="shared" si="0"/>
        <v>1881.9600000000105</v>
      </c>
      <c r="I45" s="33"/>
      <c r="J45" s="9">
        <f>4746.93-108.86+2534.11-53.9</f>
        <v>7118.280000000001</v>
      </c>
      <c r="K45" s="9">
        <f>9058.08-290.2+4016.78-143.68</f>
        <v>12640.98</v>
      </c>
    </row>
    <row r="46" spans="3:11" ht="13.5" customHeight="1" thickBot="1">
      <c r="C46" s="27" t="s">
        <v>60</v>
      </c>
      <c r="D46" s="20">
        <v>10819.989999999983</v>
      </c>
      <c r="E46" s="23">
        <f>32984.91+8175.6</f>
        <v>41160.51</v>
      </c>
      <c r="F46" s="23">
        <f>33556.31+2.77+0.24+8495.62</f>
        <v>42054.939999999995</v>
      </c>
      <c r="G46" s="30">
        <f>+E46</f>
        <v>41160.51</v>
      </c>
      <c r="H46" s="30">
        <f t="shared" si="0"/>
        <v>9925.55999999999</v>
      </c>
      <c r="I46" s="33" t="s">
        <v>61</v>
      </c>
      <c r="J46" s="9"/>
      <c r="K46" s="9"/>
    </row>
    <row r="47" spans="3:11" ht="13.5" customHeight="1" thickBot="1">
      <c r="C47" s="27" t="s">
        <v>62</v>
      </c>
      <c r="D47" s="20">
        <v>2019.63</v>
      </c>
      <c r="E47" s="23">
        <v>11942.43</v>
      </c>
      <c r="F47" s="23">
        <f>11103.53+0.05+149.79</f>
        <v>11253.37</v>
      </c>
      <c r="G47" s="30">
        <f>+E47</f>
        <v>11942.43</v>
      </c>
      <c r="H47" s="30">
        <f t="shared" si="0"/>
        <v>2708.6900000000005</v>
      </c>
      <c r="I47" s="33"/>
      <c r="J47" s="9"/>
      <c r="K47" s="9"/>
    </row>
    <row r="48" spans="3:11" ht="13.5" customHeight="1" thickBot="1">
      <c r="C48" s="19" t="s">
        <v>63</v>
      </c>
      <c r="D48" s="20">
        <v>8873.149999999972</v>
      </c>
      <c r="E48" s="23">
        <v>43230.96</v>
      </c>
      <c r="F48" s="23">
        <v>39755.43</v>
      </c>
      <c r="G48" s="30">
        <v>61898.88</v>
      </c>
      <c r="H48" s="30">
        <f t="shared" si="0"/>
        <v>12348.679999999971</v>
      </c>
      <c r="I48" s="34" t="s">
        <v>64</v>
      </c>
      <c r="J48" s="9">
        <f>2986.35-0.09</f>
        <v>2986.2599999999998</v>
      </c>
      <c r="K48" s="9"/>
    </row>
    <row r="49" spans="3:9" s="36" customFormat="1" ht="13.5" customHeight="1" thickBot="1">
      <c r="C49" s="19" t="s">
        <v>45</v>
      </c>
      <c r="D49" s="24">
        <f>SUM(D38:D48)</f>
        <v>452935.2499999998</v>
      </c>
      <c r="E49" s="25">
        <f>SUM(E38:E48)</f>
        <v>2402258.7</v>
      </c>
      <c r="F49" s="25">
        <f>SUM(F38:F48)</f>
        <v>2401238.52</v>
      </c>
      <c r="G49" s="25">
        <f>SUM(G38:G48)</f>
        <v>2001003.9299999997</v>
      </c>
      <c r="H49" s="25">
        <f>SUM(H38:H48)</f>
        <v>453955.4299999998</v>
      </c>
      <c r="I49" s="35"/>
    </row>
    <row r="50" spans="3:9" ht="13.5" customHeight="1" thickBot="1">
      <c r="C50" s="49" t="s">
        <v>65</v>
      </c>
      <c r="D50" s="49"/>
      <c r="E50" s="49"/>
      <c r="F50" s="49"/>
      <c r="G50" s="49"/>
      <c r="H50" s="49"/>
      <c r="I50" s="49"/>
    </row>
    <row r="51" spans="3:9" ht="50.25" customHeight="1" thickBot="1">
      <c r="C51" s="37" t="s">
        <v>66</v>
      </c>
      <c r="D51" s="50" t="s">
        <v>67</v>
      </c>
      <c r="E51" s="50"/>
      <c r="F51" s="50"/>
      <c r="G51" s="50"/>
      <c r="H51" s="50"/>
      <c r="I51" s="38" t="s">
        <v>68</v>
      </c>
    </row>
    <row r="52" spans="3:9" ht="21.75" customHeight="1">
      <c r="C52" s="39" t="s">
        <v>69</v>
      </c>
      <c r="D52" s="39"/>
      <c r="E52" s="39"/>
      <c r="F52" s="39"/>
      <c r="G52" s="39"/>
      <c r="H52" s="40">
        <f>+H35+H49</f>
        <v>563191.2599999992</v>
      </c>
      <c r="I52" s="41"/>
    </row>
    <row r="53" spans="3:9" ht="15" hidden="1">
      <c r="C53" s="42" t="s">
        <v>70</v>
      </c>
      <c r="D53" s="42"/>
      <c r="E53" s="41"/>
      <c r="F53" s="41"/>
      <c r="G53" s="41"/>
      <c r="H53" s="41"/>
      <c r="I53" s="41"/>
    </row>
    <row r="54" spans="3:9" ht="12.75" customHeight="1" hidden="1">
      <c r="C54" s="43" t="s">
        <v>71</v>
      </c>
      <c r="D54" s="41"/>
      <c r="E54" s="41"/>
      <c r="F54" s="41"/>
      <c r="G54" s="41"/>
      <c r="H54" s="41"/>
      <c r="I54" s="41"/>
    </row>
    <row r="55" spans="3:9" ht="15">
      <c r="C55" s="41"/>
      <c r="D55" s="41"/>
      <c r="E55" s="44"/>
      <c r="F55" s="44"/>
      <c r="G55" s="41"/>
      <c r="H55" s="41"/>
      <c r="I55" s="41"/>
    </row>
    <row r="56" spans="3:9" ht="15" hidden="1">
      <c r="C56" s="41"/>
      <c r="D56" s="45">
        <f>+D38+D39+D43</f>
        <v>369468.82999999984</v>
      </c>
      <c r="E56" s="45">
        <f>+E38+E39+E43</f>
        <v>2105268.6</v>
      </c>
      <c r="F56" s="45">
        <f>+F38+F39+F43</f>
        <v>2104344.09</v>
      </c>
      <c r="G56" s="45">
        <f>+G38+G39+G43</f>
        <v>1770014.13</v>
      </c>
      <c r="H56" s="45">
        <f>+H38+H39+H43</f>
        <v>370393.33999999973</v>
      </c>
      <c r="I56" s="41"/>
    </row>
    <row r="57" spans="3:9" ht="15" hidden="1">
      <c r="C57" s="41"/>
      <c r="D57" s="44"/>
      <c r="E57" s="41"/>
      <c r="F57" s="41"/>
      <c r="G57" s="41"/>
      <c r="H57" s="41">
        <f>50059.78+229920.23+5829.05+22730.32+2275.56+4871.3+2277.65+45963.74+18.46+7276.28+1.69+1835.55+24676.4</f>
        <v>397736.01000000007</v>
      </c>
      <c r="I57" s="41"/>
    </row>
    <row r="58" spans="3:9" ht="15" hidden="1">
      <c r="C58" s="41"/>
      <c r="D58" s="41"/>
      <c r="E58" s="41"/>
      <c r="F58" s="41"/>
      <c r="G58" s="41"/>
      <c r="H58" s="44">
        <f>H57-H49</f>
        <v>-56219.41999999975</v>
      </c>
      <c r="I58" s="41"/>
    </row>
    <row r="59" spans="3:9" ht="15">
      <c r="C59" s="41" t="s">
        <v>72</v>
      </c>
      <c r="D59" s="41"/>
      <c r="E59" s="44">
        <f>+E49+E35+33150</f>
        <v>2435408.7</v>
      </c>
      <c r="F59" s="44"/>
      <c r="G59" s="44">
        <f>+G49+G35</f>
        <v>2001003.9299999997</v>
      </c>
      <c r="H59" s="44"/>
      <c r="I59" s="41"/>
    </row>
    <row r="60" spans="3:9" ht="15">
      <c r="C60" s="41"/>
      <c r="D60" s="41"/>
      <c r="E60" s="41"/>
      <c r="F60" s="41"/>
      <c r="G60" s="41"/>
      <c r="H60" s="41"/>
      <c r="I60" s="41"/>
    </row>
    <row r="61" spans="3:9" ht="15" hidden="1">
      <c r="C61" s="41"/>
      <c r="D61" s="41">
        <v>183854.14</v>
      </c>
      <c r="E61" s="41"/>
      <c r="F61" s="41"/>
      <c r="G61" s="41"/>
      <c r="H61" s="41"/>
      <c r="I61" s="41"/>
    </row>
    <row r="62" spans="3:9" ht="15" hidden="1">
      <c r="C62" s="41"/>
      <c r="D62" s="41">
        <v>783288.05</v>
      </c>
      <c r="E62" s="41"/>
      <c r="F62" s="41"/>
      <c r="G62" s="41"/>
      <c r="H62" s="41"/>
      <c r="I62" s="41"/>
    </row>
    <row r="63" spans="3:9" ht="15" hidden="1">
      <c r="C63" s="41"/>
      <c r="D63" s="44">
        <f>+D62-D49-D35</f>
        <v>200360.3500000008</v>
      </c>
      <c r="E63" s="41"/>
      <c r="F63" s="41"/>
      <c r="G63" s="41"/>
      <c r="H63" s="41"/>
      <c r="I63" s="41"/>
    </row>
    <row r="64" spans="3:9" ht="15">
      <c r="C64" s="41"/>
      <c r="D64" s="41"/>
      <c r="E64" s="41"/>
      <c r="F64" s="41"/>
      <c r="G64" s="41"/>
      <c r="H64" s="41"/>
      <c r="I64" s="41"/>
    </row>
  </sheetData>
  <sheetProtection/>
  <mergeCells count="10">
    <mergeCell ref="C36:I36"/>
    <mergeCell ref="I38:I39"/>
    <mergeCell ref="C50:I50"/>
    <mergeCell ref="D51:H51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2"/>
  <sheetViews>
    <sheetView tabSelected="1" zoomScaleSheetLayoutView="120" zoomScalePageLayoutView="0" workbookViewId="0" topLeftCell="A11">
      <selection activeCell="I29" sqref="I29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3.57421875" style="0" customWidth="1"/>
  </cols>
  <sheetData>
    <row r="13" spans="1:9" ht="15">
      <c r="A13" s="60" t="s">
        <v>0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1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2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-493.75397</v>
      </c>
      <c r="C17" s="5"/>
      <c r="D17" s="5">
        <v>362.97972</v>
      </c>
      <c r="E17" s="5">
        <v>362.74396</v>
      </c>
      <c r="F17" s="5">
        <v>33.15</v>
      </c>
      <c r="G17" s="4">
        <v>44.85549</v>
      </c>
      <c r="H17" s="6">
        <v>64.56697</v>
      </c>
      <c r="I17" s="6">
        <f>B17+D17+F17-G17</f>
        <v>-142.47974</v>
      </c>
    </row>
    <row r="19" ht="15">
      <c r="A19" t="s">
        <v>13</v>
      </c>
    </row>
    <row r="20" ht="15">
      <c r="A20" s="7" t="s">
        <v>14</v>
      </c>
    </row>
    <row r="21" ht="15">
      <c r="A21" s="7" t="s">
        <v>15</v>
      </c>
    </row>
    <row r="22" ht="15">
      <c r="A22" s="7" t="s">
        <v>16</v>
      </c>
    </row>
    <row r="23" ht="15">
      <c r="A23" s="7" t="s">
        <v>17</v>
      </c>
    </row>
    <row r="24" ht="15">
      <c r="A24" s="7" t="s">
        <v>18</v>
      </c>
    </row>
    <row r="25" ht="15">
      <c r="A25" s="7" t="s">
        <v>19</v>
      </c>
    </row>
    <row r="26" ht="15">
      <c r="A26" s="7" t="s">
        <v>20</v>
      </c>
    </row>
    <row r="27" ht="15">
      <c r="A27" s="7" t="s">
        <v>21</v>
      </c>
    </row>
    <row r="28" ht="15">
      <c r="A28" s="7" t="s">
        <v>22</v>
      </c>
    </row>
    <row r="29" ht="15">
      <c r="A29" s="7" t="s">
        <v>23</v>
      </c>
    </row>
    <row r="30" ht="15">
      <c r="A30" s="7" t="s">
        <v>24</v>
      </c>
    </row>
    <row r="31" ht="15">
      <c r="A31" t="s">
        <v>25</v>
      </c>
    </row>
    <row r="32" ht="15">
      <c r="A32" s="7" t="s">
        <v>26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2023-03-03T20:21:45Z</dcterms:created>
  <dcterms:modified xsi:type="dcterms:W3CDTF">2023-03-04T13:12:33Z</dcterms:modified>
  <cp:category/>
  <cp:version/>
  <cp:contentType/>
  <cp:contentStatus/>
</cp:coreProperties>
</file>