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<sst xmlns="http://schemas.openxmlformats.org/spreadsheetml/2006/main" count="75" uniqueCount="68">
  <si>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ОТЧЕТ</t>
  </si>
  <si>
    <t>по выполнению плана текущего ремонта жилого дома</t>
  </si>
  <si>
    <t>№ 10 по ул. Ветеранов с 01.01.2022г. по 31.12.2022г.</t>
  </si>
  <si>
    <t>№                             п/п</t>
  </si>
  <si>
    <t>Остаток на 01.01.2022.,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</si>
  <si>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</si>
  <si>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</si>
  <si>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</si>
  <si>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</si>
  <si>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</si>
  <si>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</si>
  <si>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</si>
  <si>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</si>
  <si>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39.82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</si>
  <si>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</si>
  <si>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- 1.15 т.р.</t>
  </si>
  <si>
    <t>Ремонт тепловых сетей,тепловых пунктов и систем теплопотребления - 2.36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</si>
  <si>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</si>
  <si>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- 2.34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</si>
  <si>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</si>
  <si>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</si>
  <si>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- 1.24 т.р.</t>
  </si>
  <si>
    <t>Расходные материалы - 0.11т.р.</t>
  </si>
  <si>
    <t>Ремонт мягкой кровли - 32.62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</si>
  <si>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</si>
  <si>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</si>
  <si>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</si>
  <si>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Ветеранов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</si>
  <si>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</si>
  <si>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</si>
  <si>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</si>
  <si>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</si>
  <si>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</si>
  <si>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</si>
  <si>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</si>
  <si>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</si>
  <si>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</si>
  <si>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</si>
  <si>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</si>
  <si>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</si>
  <si>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</si>
  <si>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</si>
  <si>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</si>
  <si>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</si>
  <si>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</si>
  <si>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</si>
  <si>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Н/2011-100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</si>
  <si>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</si>
  <si>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</si>
  <si>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</si>
  <si>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</si>
  <si>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</si>
  <si>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</si>
  <si>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</si>
  <si>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</si>
  <si>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Повышающий коээфициент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</si>
  <si>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</si>
  <si>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</si>
  <si>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</si>
  <si>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</si>
  <si>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</si>
  <si>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</si>
  <si>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</si>
  <si>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24700,00 руб. </t>
  </si>
  <si>
    <t xml:space="preserve"> ООО "Икс-Трим", АО "Эр-Телеком холдинг",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</si>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</sst>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2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6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3" fillId="0" borderId="16" xfId="52" applyNumberFormat="1" applyFont="1" applyFill="1" applyBorder="1" applyAlignment="1">
      <alignment horizontal="right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2" fontId="3" fillId="0" borderId="0" xfId="52" applyNumberFormat="1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8" fillId="0" borderId="0" xfId="52" applyFont="1" applyFill="1">
      <alignment/>
      <protection/>
    </xf>
    <xf numFmtId="4" fontId="18" fillId="0" borderId="0" xfId="52" applyNumberFormat="1" applyFont="1" applyFill="1">
      <alignment/>
      <protection/>
    </xf>
    <xf numFmtId="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9"/>
  <sheetViews>
    <sheetView zoomScalePageLayoutView="0" workbookViewId="0" topLeftCell="C23">
      <selection activeCell="F41" sqref="F41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7.28125" style="0" customWidth="1"/>
    <col min="4" max="4" width="13.28125" style="0" customWidth="1"/>
    <col min="5" max="5" width="11.8515625" style="0" customWidth="1"/>
    <col min="6" max="6" width="12.140625" style="0" customWidth="1"/>
    <col min="7" max="7" width="11.8515625" style="0" customWidth="1"/>
    <col min="8" max="8" width="13.00390625" style="0" customWidth="1"/>
    <col min="9" max="9" width="26.28125" style="0" customWidth="1"/>
    <col min="10" max="10" width="10.140625" style="0" hidden="1" customWidth="1"/>
    <col min="11" max="11" width="9.57421875" style="0" hidden="1" customWidth="1"/>
    <col min="12" max="12" width="9.57421875" style="0" bestFit="1" customWidth="1"/>
  </cols>
  <sheetData>
    <row r="1" spans="3:9" ht="12.75" customHeight="1" hidden="1">
      <c r="C1" s="11"/>
      <c r="D1" s="11"/>
      <c r="E1" s="11"/>
      <c r="F1" s="11"/>
      <c r="G1" s="11"/>
      <c r="H1" s="11"/>
      <c r="I1" s="11"/>
    </row>
    <row r="2" spans="3:9" ht="13.5" customHeight="1" hidden="1" thickBot="1">
      <c r="C2" s="11"/>
      <c r="D2" s="11"/>
      <c r="E2" s="11" t="s">
        <v>24</v>
      </c>
      <c r="F2" s="11"/>
      <c r="G2" s="11"/>
      <c r="H2" s="11"/>
      <c r="I2" s="11"/>
    </row>
    <row r="3" spans="3:9" ht="13.5" customHeight="1" hidden="1" thickBot="1">
      <c r="C3" s="13"/>
      <c r="D3" s="14"/>
      <c r="E3" s="15"/>
      <c r="F3" s="15"/>
      <c r="G3" s="15"/>
      <c r="H3" s="15"/>
      <c r="I3" s="16"/>
    </row>
    <row r="4" spans="3:9" ht="12.75" customHeight="1" hidden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11" ht="12.75" customHeight="1">
      <c r="C17" s="17"/>
      <c r="D17" s="17"/>
      <c r="E17" s="18"/>
      <c r="F17" s="18"/>
      <c r="G17" s="18"/>
      <c r="H17" s="18"/>
      <c r="I17" s="18"/>
      <c r="J17" s="12"/>
      <c r="K17" s="12"/>
    </row>
    <row r="18" spans="3:11" ht="12.75" customHeight="1">
      <c r="C18" s="17"/>
      <c r="D18" s="17"/>
      <c r="E18" s="18"/>
      <c r="F18" s="18"/>
      <c r="G18" s="18"/>
      <c r="H18" s="18"/>
      <c r="I18" s="18"/>
      <c r="J18" s="12"/>
      <c r="K18" s="12"/>
    </row>
    <row r="19" spans="3:11" ht="12.75" customHeight="1">
      <c r="C19" s="17"/>
      <c r="D19" s="17"/>
      <c r="E19" s="18"/>
      <c r="F19" s="18"/>
      <c r="G19" s="18"/>
      <c r="H19" s="18"/>
      <c r="I19" s="18"/>
      <c r="J19" s="12"/>
      <c r="K19" s="12"/>
    </row>
    <row r="20" spans="3:11" ht="12.75" customHeight="1">
      <c r="C20" s="17"/>
      <c r="D20" s="17"/>
      <c r="E20" s="18"/>
      <c r="F20" s="18"/>
      <c r="G20" s="18"/>
      <c r="H20" s="18"/>
      <c r="I20" s="18"/>
      <c r="J20" s="12"/>
      <c r="K20" s="12"/>
    </row>
    <row r="21" spans="3:11" ht="12.75" customHeight="1">
      <c r="C21" s="17"/>
      <c r="D21" s="17"/>
      <c r="E21" s="18"/>
      <c r="F21" s="18"/>
      <c r="G21" s="18"/>
      <c r="H21" s="18"/>
      <c r="I21" s="18"/>
      <c r="J21" s="12"/>
      <c r="K21" s="12"/>
    </row>
    <row r="22" spans="3:11" ht="12.75" customHeight="1">
      <c r="C22" s="17"/>
      <c r="D22" s="17"/>
      <c r="E22" s="18"/>
      <c r="F22" s="18"/>
      <c r="G22" s="18"/>
      <c r="H22" s="18"/>
      <c r="I22" s="18"/>
      <c r="J22" s="12"/>
      <c r="K22" s="12"/>
    </row>
    <row r="23" spans="3:11" ht="15">
      <c r="C23" s="56" t="s">
        <v>25</v>
      </c>
      <c r="D23" s="56"/>
      <c r="E23" s="56"/>
      <c r="F23" s="56"/>
      <c r="G23" s="56"/>
      <c r="H23" s="56"/>
      <c r="I23" s="56"/>
      <c r="J23" s="12"/>
      <c r="K23" s="12"/>
    </row>
    <row r="24" spans="3:11" ht="15">
      <c r="C24" s="57" t="s">
        <v>26</v>
      </c>
      <c r="D24" s="57"/>
      <c r="E24" s="57"/>
      <c r="F24" s="57"/>
      <c r="G24" s="57"/>
      <c r="H24" s="57"/>
      <c r="I24" s="57"/>
      <c r="J24" s="12"/>
      <c r="K24" s="12"/>
    </row>
    <row r="25" spans="3:11" ht="15">
      <c r="C25" s="57" t="s">
        <v>27</v>
      </c>
      <c r="D25" s="57"/>
      <c r="E25" s="57"/>
      <c r="F25" s="57"/>
      <c r="G25" s="57"/>
      <c r="H25" s="57"/>
      <c r="I25" s="57"/>
      <c r="J25" s="12"/>
      <c r="K25" s="12"/>
    </row>
    <row r="26" spans="3:11" ht="6" customHeight="1" thickBot="1">
      <c r="C26" s="58"/>
      <c r="D26" s="58"/>
      <c r="E26" s="58"/>
      <c r="F26" s="58"/>
      <c r="G26" s="58"/>
      <c r="H26" s="58"/>
      <c r="I26" s="58"/>
      <c r="J26" s="12"/>
      <c r="K26" s="12"/>
    </row>
    <row r="27" spans="3:11" ht="51" customHeight="1" thickBot="1">
      <c r="C27" s="19" t="s">
        <v>28</v>
      </c>
      <c r="D27" s="20" t="s">
        <v>29</v>
      </c>
      <c r="E27" s="21" t="s">
        <v>30</v>
      </c>
      <c r="F27" s="21" t="s">
        <v>31</v>
      </c>
      <c r="G27" s="21" t="s">
        <v>32</v>
      </c>
      <c r="H27" s="21" t="s">
        <v>33</v>
      </c>
      <c r="I27" s="20" t="s">
        <v>34</v>
      </c>
      <c r="J27" s="12"/>
      <c r="K27" s="12"/>
    </row>
    <row r="28" spans="3:11" ht="13.5" customHeight="1" thickBot="1">
      <c r="C28" s="59" t="s">
        <v>35</v>
      </c>
      <c r="D28" s="60"/>
      <c r="E28" s="60"/>
      <c r="F28" s="60"/>
      <c r="G28" s="60"/>
      <c r="H28" s="60"/>
      <c r="I28" s="61"/>
      <c r="J28" s="12"/>
      <c r="K28" s="12"/>
    </row>
    <row r="29" spans="3:11" ht="13.5" customHeight="1" thickBot="1">
      <c r="C29" s="22" t="s">
        <v>36</v>
      </c>
      <c r="D29" s="23">
        <v>53541.11</v>
      </c>
      <c r="E29" s="24"/>
      <c r="F29" s="24">
        <v>6148.43</v>
      </c>
      <c r="G29" s="24"/>
      <c r="H29" s="24">
        <f>+D29+E29-F29</f>
        <v>47392.68</v>
      </c>
      <c r="I29" s="62" t="s">
        <v>37</v>
      </c>
      <c r="J29" s="12"/>
      <c r="K29" s="25">
        <f>108863.97+6116.83+1739.23</f>
        <v>116720.03</v>
      </c>
    </row>
    <row r="30" spans="3:11" ht="13.5" customHeight="1" thickBot="1">
      <c r="C30" s="22" t="s">
        <v>38</v>
      </c>
      <c r="D30" s="23">
        <v>25681.88</v>
      </c>
      <c r="E30" s="26"/>
      <c r="F30" s="26">
        <f>2155.43+580.04+700.96</f>
        <v>3436.43</v>
      </c>
      <c r="G30" s="24"/>
      <c r="H30" s="24">
        <f>+D30+E30-F30</f>
        <v>22245.45</v>
      </c>
      <c r="I30" s="63"/>
      <c r="J30" s="12"/>
      <c r="K30" s="12">
        <f>113.89+20107.92+454.58-591.4</f>
        <v>20084.989999999998</v>
      </c>
    </row>
    <row r="31" spans="3:11" ht="13.5" customHeight="1" thickBot="1">
      <c r="C31" s="22" t="s">
        <v>39</v>
      </c>
      <c r="D31" s="23">
        <v>13872.08</v>
      </c>
      <c r="E31" s="26"/>
      <c r="F31" s="26">
        <v>1851.82</v>
      </c>
      <c r="G31" s="24"/>
      <c r="H31" s="24">
        <f>+D31+E31-F31</f>
        <v>12020.26</v>
      </c>
      <c r="I31" s="63"/>
      <c r="J31" s="12"/>
      <c r="K31" s="12">
        <f>94.32+13142.31-208.13-26.62</f>
        <v>13001.88</v>
      </c>
    </row>
    <row r="32" spans="3:11" ht="13.5" customHeight="1" thickBot="1">
      <c r="C32" s="22" t="s">
        <v>40</v>
      </c>
      <c r="D32" s="23">
        <v>8241.05</v>
      </c>
      <c r="E32" s="26"/>
      <c r="F32" s="26">
        <v>1107.56</v>
      </c>
      <c r="G32" s="24"/>
      <c r="H32" s="24">
        <f>+D32+E32-F32</f>
        <v>7133.49</v>
      </c>
      <c r="I32" s="63"/>
      <c r="J32" s="12"/>
      <c r="K32" s="12">
        <f>4626.53-21.4+2835.2-16.89+14.67</f>
        <v>7438.11</v>
      </c>
    </row>
    <row r="33" spans="3:12" ht="13.5" customHeight="1" hidden="1" thickBot="1">
      <c r="C33" s="22" t="s">
        <v>41</v>
      </c>
      <c r="D33" s="23"/>
      <c r="E33" s="26"/>
      <c r="F33" s="26"/>
      <c r="G33" s="24"/>
      <c r="H33" s="24">
        <f>+D33+E33-F33</f>
        <v>0</v>
      </c>
      <c r="I33" s="64"/>
      <c r="J33" s="12"/>
      <c r="K33" s="12">
        <f>360.06-33.2+291.87+18.25</f>
        <v>636.98</v>
      </c>
      <c r="L33" s="12"/>
    </row>
    <row r="34" spans="3:12" ht="13.5" customHeight="1" thickBot="1">
      <c r="C34" s="22" t="s">
        <v>42</v>
      </c>
      <c r="D34" s="27">
        <f>SUM(D29:D33)</f>
        <v>101336.12000000001</v>
      </c>
      <c r="E34" s="28">
        <f>SUM(E29:E33)</f>
        <v>0</v>
      </c>
      <c r="F34" s="28">
        <f>SUM(F29:F33)</f>
        <v>12544.24</v>
      </c>
      <c r="G34" s="28">
        <f>SUM(G29:G33)</f>
        <v>0</v>
      </c>
      <c r="H34" s="28">
        <f>SUM(H29:H33)</f>
        <v>88791.88</v>
      </c>
      <c r="I34" s="29"/>
      <c r="J34" s="12"/>
      <c r="K34" s="12"/>
      <c r="L34" s="12"/>
    </row>
    <row r="35" spans="3:12" ht="13.5" customHeight="1" thickBot="1">
      <c r="C35" s="51" t="s">
        <v>43</v>
      </c>
      <c r="D35" s="51"/>
      <c r="E35" s="51"/>
      <c r="F35" s="51"/>
      <c r="G35" s="51"/>
      <c r="H35" s="51"/>
      <c r="I35" s="51"/>
      <c r="J35" s="12"/>
      <c r="K35" s="12"/>
      <c r="L35" s="12"/>
    </row>
    <row r="36" spans="3:12" ht="50.25" customHeight="1" thickBot="1">
      <c r="C36" s="30" t="s">
        <v>28</v>
      </c>
      <c r="D36" s="20" t="s">
        <v>29</v>
      </c>
      <c r="E36" s="21" t="s">
        <v>30</v>
      </c>
      <c r="F36" s="21" t="s">
        <v>31</v>
      </c>
      <c r="G36" s="21" t="s">
        <v>32</v>
      </c>
      <c r="H36" s="21" t="s">
        <v>33</v>
      </c>
      <c r="I36" s="31" t="s">
        <v>44</v>
      </c>
      <c r="J36" s="12"/>
      <c r="K36" s="12"/>
      <c r="L36" s="12"/>
    </row>
    <row r="37" spans="3:12" ht="21" customHeight="1" thickBot="1">
      <c r="C37" s="19" t="s">
        <v>45</v>
      </c>
      <c r="D37" s="32">
        <v>151525.6499999999</v>
      </c>
      <c r="E37" s="33">
        <v>646950.36</v>
      </c>
      <c r="F37" s="33">
        <v>641470.46</v>
      </c>
      <c r="G37" s="33">
        <f>+E37</f>
        <v>646950.36</v>
      </c>
      <c r="H37" s="33">
        <f aca="true" t="shared" si="0" ref="H37:H47">+D37+E37-F37</f>
        <v>157005.54999999993</v>
      </c>
      <c r="I37" s="52" t="s">
        <v>46</v>
      </c>
      <c r="J37" s="34">
        <f>45369.09-D37</f>
        <v>-106156.55999999991</v>
      </c>
      <c r="K37" s="34">
        <f>70701.85-H37</f>
        <v>-86303.69999999992</v>
      </c>
      <c r="L37" s="12"/>
    </row>
    <row r="38" spans="3:12" ht="20.25" customHeight="1" thickBot="1">
      <c r="C38" s="22" t="s">
        <v>47</v>
      </c>
      <c r="D38" s="23">
        <v>32925.42000000001</v>
      </c>
      <c r="E38" s="24">
        <v>143588.28</v>
      </c>
      <c r="F38" s="24">
        <v>142316.07</v>
      </c>
      <c r="G38" s="33">
        <v>39817.33</v>
      </c>
      <c r="H38" s="33">
        <f t="shared" si="0"/>
        <v>34197.630000000005</v>
      </c>
      <c r="I38" s="53"/>
      <c r="J38" s="34"/>
      <c r="K38" s="12"/>
      <c r="L38" s="12"/>
    </row>
    <row r="39" spans="3:12" ht="13.5" customHeight="1" hidden="1" thickBot="1">
      <c r="C39" s="30" t="s">
        <v>48</v>
      </c>
      <c r="D39" s="35">
        <v>0</v>
      </c>
      <c r="E39" s="24"/>
      <c r="F39" s="24"/>
      <c r="G39" s="33"/>
      <c r="H39" s="33">
        <f t="shared" si="0"/>
        <v>0</v>
      </c>
      <c r="I39" s="36"/>
      <c r="J39" s="12"/>
      <c r="K39" s="12"/>
      <c r="L39" s="12"/>
    </row>
    <row r="40" spans="3:12" ht="12.75" customHeight="1" hidden="1" thickBot="1">
      <c r="C40" s="22" t="s">
        <v>49</v>
      </c>
      <c r="D40" s="23">
        <v>0</v>
      </c>
      <c r="E40" s="24"/>
      <c r="F40" s="24"/>
      <c r="G40" s="33"/>
      <c r="H40" s="33">
        <f t="shared" si="0"/>
        <v>0</v>
      </c>
      <c r="I40" s="36" t="s">
        <v>50</v>
      </c>
      <c r="J40" s="12"/>
      <c r="K40" s="12"/>
      <c r="L40" s="12"/>
    </row>
    <row r="41" spans="3:12" ht="24.75" customHeight="1" thickBot="1">
      <c r="C41" s="22" t="s">
        <v>51</v>
      </c>
      <c r="D41" s="23">
        <v>13370.91</v>
      </c>
      <c r="E41" s="24"/>
      <c r="F41" s="24">
        <v>1346.89</v>
      </c>
      <c r="G41" s="33"/>
      <c r="H41" s="33">
        <f t="shared" si="0"/>
        <v>12024.02</v>
      </c>
      <c r="I41" s="37" t="s">
        <v>52</v>
      </c>
      <c r="J41" s="12">
        <f>6979.69+3384.22</f>
        <v>10363.91</v>
      </c>
      <c r="K41" s="12">
        <f>1104.7+3384.22+11716.52</f>
        <v>16205.44</v>
      </c>
      <c r="L41" s="12"/>
    </row>
    <row r="42" spans="3:12" ht="13.5" customHeight="1" thickBot="1">
      <c r="C42" s="22" t="s">
        <v>53</v>
      </c>
      <c r="D42" s="23">
        <v>1057.710000000001</v>
      </c>
      <c r="E42" s="26">
        <v>4516.8</v>
      </c>
      <c r="F42" s="26">
        <v>4478.64</v>
      </c>
      <c r="G42" s="33"/>
      <c r="H42" s="33">
        <f t="shared" si="0"/>
        <v>1095.8700000000008</v>
      </c>
      <c r="I42" s="37" t="s">
        <v>54</v>
      </c>
      <c r="J42" s="12"/>
      <c r="K42" s="12"/>
      <c r="L42" s="12"/>
    </row>
    <row r="43" spans="3:12" ht="13.5" customHeight="1" thickBot="1">
      <c r="C43" s="22" t="s">
        <v>55</v>
      </c>
      <c r="D43" s="23">
        <v>0</v>
      </c>
      <c r="E43" s="26"/>
      <c r="F43" s="26"/>
      <c r="G43" s="33"/>
      <c r="H43" s="33">
        <f t="shared" si="0"/>
        <v>0</v>
      </c>
      <c r="I43" s="37"/>
      <c r="J43" s="12">
        <f>369.54+375.68</f>
        <v>745.22</v>
      </c>
      <c r="K43" s="12">
        <f>2503.9+1242.15</f>
        <v>3746.05</v>
      </c>
      <c r="L43" s="12"/>
    </row>
    <row r="44" spans="3:12" ht="13.5" customHeight="1" thickBot="1">
      <c r="C44" s="30" t="s">
        <v>56</v>
      </c>
      <c r="D44" s="23">
        <v>6580.629999999999</v>
      </c>
      <c r="E44" s="26"/>
      <c r="F44" s="26">
        <v>640.15</v>
      </c>
      <c r="G44" s="33"/>
      <c r="H44" s="33">
        <f t="shared" si="0"/>
        <v>5940.48</v>
      </c>
      <c r="I44" s="36"/>
      <c r="J44" s="12"/>
      <c r="K44" s="12"/>
      <c r="L44" s="12"/>
    </row>
    <row r="45" spans="3:12" ht="13.5" customHeight="1" thickBot="1">
      <c r="C45" s="38" t="s">
        <v>57</v>
      </c>
      <c r="D45" s="23"/>
      <c r="E45" s="26">
        <f>31217.89+5954.19</f>
        <v>37172.08</v>
      </c>
      <c r="F45" s="26">
        <f>23322.04+4356.27</f>
        <v>27678.31</v>
      </c>
      <c r="G45" s="33">
        <f>+E45</f>
        <v>37172.08</v>
      </c>
      <c r="H45" s="33">
        <f t="shared" si="0"/>
        <v>9493.77</v>
      </c>
      <c r="I45" s="36"/>
      <c r="J45" s="12"/>
      <c r="K45" s="12"/>
      <c r="L45" s="12"/>
    </row>
    <row r="46" spans="3:12" ht="13.5" customHeight="1" thickBot="1">
      <c r="C46" s="30" t="s">
        <v>58</v>
      </c>
      <c r="D46" s="23">
        <v>5280.71</v>
      </c>
      <c r="E46" s="26">
        <f>26769.77+1427.68</f>
        <v>28197.45</v>
      </c>
      <c r="F46" s="26">
        <f>1611.83+27629.96</f>
        <v>29241.79</v>
      </c>
      <c r="G46" s="33">
        <f>+E46</f>
        <v>28197.45</v>
      </c>
      <c r="H46" s="33">
        <f t="shared" si="0"/>
        <v>4236.370000000003</v>
      </c>
      <c r="I46" s="36"/>
      <c r="J46" s="12"/>
      <c r="K46" s="12"/>
      <c r="L46" s="12"/>
    </row>
    <row r="47" spans="3:12" ht="13.5" customHeight="1" thickBot="1">
      <c r="C47" s="22" t="s">
        <v>59</v>
      </c>
      <c r="D47" s="39">
        <v>4671.8399999999965</v>
      </c>
      <c r="E47" s="26">
        <v>30654.48</v>
      </c>
      <c r="F47" s="26">
        <v>30152.82</v>
      </c>
      <c r="G47" s="33">
        <v>66252.18</v>
      </c>
      <c r="H47" s="33">
        <f t="shared" si="0"/>
        <v>5173.499999999993</v>
      </c>
      <c r="I47" s="37" t="s">
        <v>60</v>
      </c>
      <c r="J47" s="12"/>
      <c r="K47" s="12"/>
      <c r="L47" s="12"/>
    </row>
    <row r="48" spans="3:12" s="41" customFormat="1" ht="13.5" customHeight="1" thickBot="1">
      <c r="C48" s="22" t="s">
        <v>42</v>
      </c>
      <c r="D48" s="27">
        <f>SUM(D37:D47)</f>
        <v>215412.8699999999</v>
      </c>
      <c r="E48" s="28">
        <f>SUM(E37:E47)</f>
        <v>891079.45</v>
      </c>
      <c r="F48" s="28">
        <f>SUM(F37:F47)</f>
        <v>877325.1300000001</v>
      </c>
      <c r="G48" s="28">
        <f>SUM(G37:G47)</f>
        <v>818389.3999999999</v>
      </c>
      <c r="H48" s="28">
        <f>SUM(H37:H47)</f>
        <v>229167.18999999992</v>
      </c>
      <c r="I48" s="40"/>
      <c r="L48" s="42"/>
    </row>
    <row r="49" spans="3:9" ht="13.5" customHeight="1" thickBot="1">
      <c r="C49" s="54" t="s">
        <v>61</v>
      </c>
      <c r="D49" s="54"/>
      <c r="E49" s="54"/>
      <c r="F49" s="54"/>
      <c r="G49" s="54"/>
      <c r="H49" s="54"/>
      <c r="I49" s="54"/>
    </row>
    <row r="50" spans="3:9" ht="41.25" customHeight="1" thickBot="1">
      <c r="C50" s="43" t="s">
        <v>62</v>
      </c>
      <c r="D50" s="55" t="s">
        <v>63</v>
      </c>
      <c r="E50" s="55"/>
      <c r="F50" s="55"/>
      <c r="G50" s="55"/>
      <c r="H50" s="55"/>
      <c r="I50" s="44" t="s">
        <v>64</v>
      </c>
    </row>
    <row r="51" spans="3:9" ht="26.25" customHeight="1">
      <c r="C51" s="45" t="s">
        <v>65</v>
      </c>
      <c r="D51" s="45"/>
      <c r="E51" s="45"/>
      <c r="F51" s="45"/>
      <c r="G51" s="45"/>
      <c r="H51" s="46">
        <f>+H34+H48</f>
        <v>317959.06999999995</v>
      </c>
      <c r="I51" s="47"/>
    </row>
    <row r="52" spans="3:9" s="41" customFormat="1" ht="12.75" hidden="1">
      <c r="C52" s="47" t="s">
        <v>66</v>
      </c>
      <c r="D52" s="47"/>
      <c r="E52" s="47"/>
      <c r="F52" s="47"/>
      <c r="G52" s="47"/>
      <c r="H52" s="47"/>
      <c r="I52" s="47"/>
    </row>
    <row r="53" spans="3:9" ht="15">
      <c r="C53" s="12"/>
      <c r="D53" s="12"/>
      <c r="E53" s="12"/>
      <c r="F53" s="12"/>
      <c r="G53" s="12"/>
      <c r="H53" s="12"/>
      <c r="I53" s="47"/>
    </row>
    <row r="54" spans="3:9" ht="15" customHeight="1">
      <c r="C54" s="48"/>
      <c r="D54" s="49"/>
      <c r="E54" s="49"/>
      <c r="F54" s="49"/>
      <c r="G54" s="47"/>
      <c r="H54" s="47"/>
      <c r="I54" s="47"/>
    </row>
    <row r="55" spans="3:9" ht="15" hidden="1">
      <c r="C55" s="47"/>
      <c r="D55" s="47"/>
      <c r="E55" s="47"/>
      <c r="F55" s="47"/>
      <c r="G55" s="47"/>
      <c r="H55" s="47">
        <f>19976.38+629.47+18387.98+87551.54+8140.83</f>
        <v>134686.19999999998</v>
      </c>
      <c r="I55" s="47"/>
    </row>
    <row r="56" spans="3:9" ht="15" hidden="1">
      <c r="C56" s="47"/>
      <c r="D56" s="47"/>
      <c r="E56" s="47"/>
      <c r="F56" s="47"/>
      <c r="G56" s="47"/>
      <c r="H56" s="50">
        <f>+H48-H55</f>
        <v>94480.98999999993</v>
      </c>
      <c r="I56" s="47"/>
    </row>
    <row r="57" spans="3:9" ht="15">
      <c r="C57" s="47" t="s">
        <v>67</v>
      </c>
      <c r="D57" s="47"/>
      <c r="E57" s="50">
        <f>+E48+E34+24700</f>
        <v>915779.45</v>
      </c>
      <c r="F57" s="50"/>
      <c r="G57" s="50">
        <f>+G48+G34</f>
        <v>818389.3999999999</v>
      </c>
      <c r="H57" s="47"/>
      <c r="I57" s="47"/>
    </row>
    <row r="58" spans="3:9" ht="15" hidden="1">
      <c r="C58" s="47"/>
      <c r="D58" s="50">
        <f>+D37+D38+D42</f>
        <v>185508.7799999999</v>
      </c>
      <c r="E58" s="50">
        <f>+E37+E38+E42</f>
        <v>795055.4400000001</v>
      </c>
      <c r="F58" s="50">
        <f>+F37+F38+F42</f>
        <v>788265.17</v>
      </c>
      <c r="G58" s="50">
        <f>+G37+G38+G42</f>
        <v>686767.69</v>
      </c>
      <c r="H58" s="50">
        <f>+H37+H38+H42</f>
        <v>192299.04999999993</v>
      </c>
      <c r="I58" s="47"/>
    </row>
    <row r="59" spans="3:9" ht="15">
      <c r="C59" s="47"/>
      <c r="D59" s="47"/>
      <c r="E59" s="47"/>
      <c r="F59" s="47"/>
      <c r="G59" s="47"/>
      <c r="H59" s="47"/>
      <c r="I59" s="47"/>
    </row>
  </sheetData>
  <sheetProtection/>
  <mergeCells count="10">
    <mergeCell ref="C35:I35"/>
    <mergeCell ref="I37:I38"/>
    <mergeCell ref="C49:I49"/>
    <mergeCell ref="D50:H50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4">
      <selection activeCell="I27" sqref="I2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5" t="s">
        <v>0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</row>
    <row r="15" spans="1:9" ht="15">
      <c r="A15" s="65" t="s">
        <v>2</v>
      </c>
      <c r="B15" s="65"/>
      <c r="C15" s="65"/>
      <c r="D15" s="65"/>
      <c r="E15" s="65"/>
      <c r="F15" s="65"/>
      <c r="G15" s="65"/>
      <c r="H15" s="65"/>
      <c r="I15" s="65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-521.71173</v>
      </c>
      <c r="C17" s="5">
        <v>0</v>
      </c>
      <c r="D17" s="5">
        <v>143.58828</v>
      </c>
      <c r="E17" s="5">
        <v>142.31607</v>
      </c>
      <c r="F17" s="5">
        <v>24.7</v>
      </c>
      <c r="G17" s="4">
        <v>39.81733</v>
      </c>
      <c r="H17" s="6">
        <v>34.19763</v>
      </c>
      <c r="I17" s="6">
        <f>B17+D17+F17-G17</f>
        <v>-393.24078</v>
      </c>
    </row>
    <row r="18" spans="1:9" ht="15">
      <c r="A18" s="7"/>
      <c r="B18" s="8"/>
      <c r="C18" s="8"/>
      <c r="D18" s="8"/>
      <c r="E18" s="8"/>
      <c r="F18" s="8"/>
      <c r="G18" s="8"/>
      <c r="H18" s="8"/>
      <c r="I18" s="8"/>
    </row>
    <row r="19" spans="1:8" ht="15">
      <c r="A19" s="66" t="s">
        <v>13</v>
      </c>
      <c r="B19" s="66"/>
      <c r="C19" s="66"/>
      <c r="D19" s="66"/>
      <c r="E19" s="66"/>
      <c r="F19" s="66"/>
      <c r="G19" s="66"/>
      <c r="H19" s="66"/>
    </row>
    <row r="20" spans="1:8" ht="15">
      <c r="A20" s="9" t="s">
        <v>14</v>
      </c>
      <c r="B20" s="9"/>
      <c r="C20" s="9"/>
      <c r="D20" s="9"/>
      <c r="E20" s="9"/>
      <c r="F20" s="9"/>
      <c r="G20" s="9"/>
      <c r="H20" s="9"/>
    </row>
    <row r="21" spans="1:7" ht="15">
      <c r="A21" s="10" t="s">
        <v>15</v>
      </c>
      <c r="B21" s="10"/>
      <c r="C21" s="10"/>
      <c r="D21" s="10"/>
      <c r="E21" s="10"/>
      <c r="F21" s="10"/>
      <c r="G21" s="10"/>
    </row>
    <row r="22" spans="1:7" ht="15">
      <c r="A22" s="10" t="s">
        <v>16</v>
      </c>
      <c r="B22" s="10"/>
      <c r="C22" s="10"/>
      <c r="D22" s="10"/>
      <c r="E22" s="10"/>
      <c r="F22" s="10"/>
      <c r="G22" s="10"/>
    </row>
    <row r="23" spans="1:7" ht="15">
      <c r="A23" s="10" t="s">
        <v>17</v>
      </c>
      <c r="B23" s="10"/>
      <c r="C23" s="10"/>
      <c r="D23" s="10"/>
      <c r="E23" s="10"/>
      <c r="F23" s="10"/>
      <c r="G23" s="10"/>
    </row>
    <row r="24" spans="1:7" ht="15">
      <c r="A24" s="10" t="s">
        <v>18</v>
      </c>
      <c r="B24" s="10"/>
      <c r="C24" s="10"/>
      <c r="D24" s="10"/>
      <c r="E24" s="10"/>
      <c r="F24" s="10"/>
      <c r="G24" s="10"/>
    </row>
    <row r="25" spans="1:7" ht="15">
      <c r="A25" s="10" t="s">
        <v>19</v>
      </c>
      <c r="B25" s="10"/>
      <c r="C25" s="10"/>
      <c r="D25" s="10"/>
      <c r="E25" s="10"/>
      <c r="F25" s="10"/>
      <c r="G25" s="10"/>
    </row>
    <row r="26" spans="1:7" ht="15">
      <c r="A26" s="10" t="s">
        <v>20</v>
      </c>
      <c r="B26" s="10"/>
      <c r="C26" s="10"/>
      <c r="D26" s="10"/>
      <c r="E26" s="10"/>
      <c r="F26" s="10"/>
      <c r="G26" s="10"/>
    </row>
    <row r="27" spans="1:7" ht="15">
      <c r="A27" s="10" t="s">
        <v>21</v>
      </c>
      <c r="B27" s="10"/>
      <c r="C27" s="10"/>
      <c r="D27" s="10"/>
      <c r="E27" s="10"/>
      <c r="F27" s="10"/>
      <c r="G27" s="10"/>
    </row>
    <row r="28" spans="1:7" ht="15">
      <c r="A28" s="10" t="s">
        <v>22</v>
      </c>
      <c r="B28" s="10"/>
      <c r="C28" s="10"/>
      <c r="D28" s="10"/>
      <c r="E28" s="10"/>
      <c r="F28" s="10"/>
      <c r="G28" s="10"/>
    </row>
    <row r="29" spans="1:7" ht="15">
      <c r="A29" s="10" t="s">
        <v>23</v>
      </c>
      <c r="B29" s="10"/>
      <c r="C29" s="10"/>
      <c r="D29" s="10"/>
      <c r="E29" s="10"/>
      <c r="F29" s="10"/>
      <c r="G29" s="10"/>
    </row>
  </sheetData>
  <sheetProtection/>
  <mergeCells count="4">
    <mergeCell ref="A13:I13"/>
    <mergeCell ref="A14:I14"/>
    <mergeCell ref="A15:I15"/>
    <mergeCell ref="A19:H1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2023-03-03T19:19:33Z</dcterms:created>
  <dcterms:modified xsi:type="dcterms:W3CDTF">2023-03-04T13:01:40Z</dcterms:modified>
  <cp:category/>
  <cp:version/>
  <cp:contentType/>
  <cp:contentStatus/>
</cp:coreProperties>
</file>