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<sst xmlns="http://schemas.openxmlformats.org/spreadsheetml/2006/main" count="83" uniqueCount="76">
  <si>
    <t>ОТЧЕТ</t>
  </si>
  <si>
    <t>по выполнению плана текущего ремонта жилого дома</t>
  </si>
  <si>
    <t>№ 3 по ул. Ветеранов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</si>
  <si>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</si>
  <si>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</si>
  <si>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</si>
  <si>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</si>
  <si>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</si>
  <si>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</si>
  <si>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</si>
  <si>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</si>
  <si>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</si>
  <si>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</si>
  <si>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755</t>
    </r>
    <r>
      <rPr>
        <b/>
        <sz val="11"/>
        <color indexed="8"/>
        <rFont val="Calibri"/>
        <family val="2"/>
      </rPr>
      <t>.18</t>
    </r>
    <r>
      <rPr>
        <sz val="11"/>
        <color theme="1"/>
        <rFont val="Calibri"/>
        <family val="2"/>
      </rPr>
      <t xml:space="preserve"> 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</si>
  <si>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</si>
  <si>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- 2.92 т.р.</t>
  </si>
  <si>
    <t>Ремонт систем ГВС, ХВС, ЦО - 0.64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</si>
  <si>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</si>
  <si>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- 43.48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</si>
  <si>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</si>
  <si>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</si>
  <si>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- 10.94 т.р.</t>
  </si>
  <si>
    <t>Расходные материалы - 1.06т.р.</t>
  </si>
  <si>
    <t>Материалы для ремонта лифтового оборудования - 31.90 т.р.</t>
  </si>
  <si>
    <t>Аварийные работы - 13.28 т.р.</t>
  </si>
  <si>
    <t>Замена стояков ХВ, ГВ и ПС - 342.08 т.р.</t>
  </si>
  <si>
    <t>Косметический ремонт подъезда №4 - 308.88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</si>
  <si>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</si>
  <si>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</si>
  <si>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</si>
  <si>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Ветеранов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</si>
  <si>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</si>
  <si>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</si>
  <si>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</si>
  <si>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</si>
  <si>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</si>
  <si>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</si>
  <si>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</si>
  <si>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</si>
  <si>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</si>
  <si>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>ООО"ТСК",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</si>
  <si>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</si>
  <si>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</si>
  <si>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</si>
  <si>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</si>
  <si>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</si>
  <si>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</si>
  <si>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</si>
  <si>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</si>
  <si>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</si>
  <si>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</si>
  <si>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</si>
  <si>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</si>
  <si>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</si>
  <si>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</si>
  <si>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ООО "Леноблстрой"</t>
  </si>
  <si>
    <t>т/о внутридомового газ/оборудования</t>
  </si>
  <si>
    <t>АО "Управляющая компания по обращению с отходами в ЛО"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</si>
  <si>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</si>
  <si>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</si>
  <si>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</si>
  <si>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</si>
  <si>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</si>
  <si>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</si>
  <si>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коээфициент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</si>
  <si>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</si>
  <si>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</si>
  <si>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</si>
  <si>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33150,00 руб. </t>
  </si>
  <si>
    <t>ООО "Икс-Трим", АО "Эр-телеком холдинг", ООО "СкайНэт", ПАО "Ростелеком"</t>
  </si>
  <si>
    <t>ИП Глебович Е.П.</t>
  </si>
  <si>
    <t xml:space="preserve">Поступило от ООО "Прогресс" за управление и содержание общедомового имущества 7406,96 руб. </t>
  </si>
  <si>
    <t>ООО "Прогресс"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</si>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</sst>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41" fillId="10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34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2" fontId="3" fillId="0" borderId="0" xfId="52" applyNumberFormat="1" applyFill="1">
      <alignment/>
      <protection/>
    </xf>
    <xf numFmtId="4" fontId="12" fillId="0" borderId="16" xfId="52" applyNumberFormat="1" applyFont="1" applyFill="1" applyBorder="1" applyAlignment="1">
      <alignment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13" fillId="0" borderId="14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0" fontId="8" fillId="34" borderId="14" xfId="52" applyFont="1" applyFill="1" applyBorder="1" applyAlignment="1">
      <alignment horizontal="center" vertical="top" wrapText="1"/>
      <protection/>
    </xf>
    <xf numFmtId="4" fontId="12" fillId="6" borderId="13" xfId="52" applyNumberFormat="1" applyFont="1" applyFill="1" applyBorder="1" applyAlignment="1">
      <alignment horizontal="right" vertical="top" wrapText="1"/>
      <protection/>
    </xf>
    <xf numFmtId="4" fontId="10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12" fillId="0" borderId="16" xfId="52" applyNumberFormat="1" applyFont="1" applyFill="1" applyBorder="1" applyAlignment="1">
      <alignment horizontal="right" vertical="top" wrapText="1"/>
      <protection/>
    </xf>
    <xf numFmtId="4" fontId="14" fillId="0" borderId="16" xfId="52" applyNumberFormat="1" applyFont="1" applyFill="1" applyBorder="1" applyAlignment="1">
      <alignment horizontal="right" vertical="top" wrapText="1"/>
      <protection/>
    </xf>
    <xf numFmtId="0" fontId="11" fillId="0" borderId="16" xfId="52" applyFont="1" applyFill="1" applyBorder="1" applyAlignment="1">
      <alignment horizontal="center" vertical="top" wrapText="1"/>
      <protection/>
    </xf>
    <xf numFmtId="0" fontId="12" fillId="0" borderId="16" xfId="52" applyFont="1" applyFill="1" applyBorder="1" applyAlignment="1">
      <alignment horizontal="center" vertical="top" wrapText="1"/>
      <protection/>
    </xf>
    <xf numFmtId="0" fontId="14" fillId="0" borderId="16" xfId="52" applyFont="1" applyFill="1" applyBorder="1" applyAlignment="1">
      <alignment vertical="top" wrapText="1"/>
      <protection/>
    </xf>
    <xf numFmtId="0" fontId="8" fillId="34" borderId="15" xfId="52" applyFont="1" applyFill="1" applyBorder="1" applyAlignment="1">
      <alignment horizontal="center" vertical="top" wrapText="1"/>
      <protection/>
    </xf>
    <xf numFmtId="0" fontId="8" fillId="33" borderId="15" xfId="52" applyFont="1" applyFill="1" applyBorder="1" applyAlignment="1">
      <alignment horizontal="center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2" fontId="3" fillId="0" borderId="0" xfId="52" applyNumberFormat="1" applyFont="1" applyFill="1">
      <alignment/>
      <protection/>
    </xf>
    <xf numFmtId="0" fontId="5" fillId="0" borderId="11" xfId="52" applyFont="1" applyFill="1" applyBorder="1" applyAlignment="1">
      <alignment horizontal="center" wrapText="1"/>
      <protection/>
    </xf>
    <xf numFmtId="0" fontId="12" fillId="0" borderId="10" xfId="52" applyFont="1" applyFill="1" applyBorder="1" applyAlignment="1">
      <alignment horizontal="center" vertical="top" wrapText="1"/>
      <protection/>
    </xf>
    <xf numFmtId="0" fontId="12" fillId="0" borderId="14" xfId="52" applyFont="1" applyFill="1" applyBorder="1" applyAlignment="1">
      <alignment horizontal="center" wrapText="1"/>
      <protection/>
    </xf>
    <xf numFmtId="0" fontId="16" fillId="0" borderId="0" xfId="52" applyFont="1" applyFill="1">
      <alignment/>
      <protection/>
    </xf>
    <xf numFmtId="4" fontId="17" fillId="0" borderId="0" xfId="52" applyNumberFormat="1" applyFont="1" applyFill="1">
      <alignment/>
      <protection/>
    </xf>
    <xf numFmtId="0" fontId="12" fillId="0" borderId="0" xfId="52" applyFont="1" applyFill="1">
      <alignment/>
      <protection/>
    </xf>
    <xf numFmtId="4" fontId="12" fillId="0" borderId="0" xfId="52" applyNumberFormat="1" applyFont="1" applyFill="1">
      <alignment/>
      <protection/>
    </xf>
    <xf numFmtId="2" fontId="12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5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12" fillId="0" borderId="10" xfId="52" applyNumberFormat="1" applyFont="1" applyFill="1" applyBorder="1" applyAlignment="1">
      <alignment horizontal="center" vertical="center" wrapText="1"/>
      <protection/>
    </xf>
    <xf numFmtId="4" fontId="12" fillId="0" borderId="11" xfId="52" applyNumberFormat="1" applyFont="1" applyFill="1" applyBorder="1" applyAlignment="1">
      <alignment horizontal="center" vertical="top" wrapText="1"/>
      <protection/>
    </xf>
    <xf numFmtId="0" fontId="3" fillId="0" borderId="12" xfId="52" applyFill="1" applyBorder="1" applyAlignment="1">
      <alignment horizontal="center" vertical="top" wrapText="1"/>
      <protection/>
    </xf>
    <xf numFmtId="0" fontId="3" fillId="0" borderId="13" xfId="52" applyFill="1" applyBorder="1" applyAlignment="1">
      <alignment horizontal="center" vertical="top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1" fillId="0" borderId="17" xfId="52" applyFont="1" applyFill="1" applyBorder="1" applyAlignment="1">
      <alignment horizontal="center" vertical="center" wrapText="1"/>
      <protection/>
    </xf>
    <xf numFmtId="0" fontId="11" fillId="0" borderId="21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60"/>
  <sheetViews>
    <sheetView zoomScalePageLayoutView="0" workbookViewId="0" topLeftCell="C26">
      <selection activeCell="E55" sqref="E55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7.28125" style="0" customWidth="1"/>
    <col min="4" max="4" width="13.00390625" style="0" customWidth="1"/>
    <col min="5" max="5" width="11.28125" style="0" customWidth="1"/>
    <col min="6" max="6" width="12.421875" style="0" customWidth="1"/>
    <col min="7" max="7" width="11.8515625" style="0" customWidth="1"/>
    <col min="8" max="8" width="12.8515625" style="0" customWidth="1"/>
    <col min="9" max="9" width="25.421875" style="0" customWidth="1"/>
    <col min="10" max="10" width="10.140625" style="0" hidden="1" customWidth="1"/>
    <col min="11" max="11" width="9.57421875" style="0" hidden="1" customWidth="1"/>
    <col min="12" max="12" width="17.421875" style="0" hidden="1" customWidth="1"/>
    <col min="13" max="14" width="0" style="0" hidden="1" customWidth="1"/>
  </cols>
  <sheetData>
    <row r="1" spans="3:9" ht="12.75" customHeight="1" hidden="1">
      <c r="C1" s="14"/>
      <c r="D1" s="14"/>
      <c r="E1" s="14"/>
      <c r="F1" s="14"/>
      <c r="G1" s="14"/>
      <c r="H1" s="14"/>
      <c r="I1" s="14"/>
    </row>
    <row r="2" spans="3:9" ht="13.5" customHeight="1" hidden="1" thickBot="1">
      <c r="C2" s="14"/>
      <c r="D2" s="14"/>
      <c r="E2" s="14" t="s">
        <v>27</v>
      </c>
      <c r="F2" s="14"/>
      <c r="G2" s="14"/>
      <c r="H2" s="14"/>
      <c r="I2" s="14"/>
    </row>
    <row r="3" spans="3:9" ht="13.5" customHeight="1" hidden="1" thickBot="1">
      <c r="C3" s="16"/>
      <c r="D3" s="17"/>
      <c r="E3" s="18"/>
      <c r="F3" s="18"/>
      <c r="G3" s="18"/>
      <c r="H3" s="18"/>
      <c r="I3" s="19"/>
    </row>
    <row r="4" spans="3:9" ht="12.75" customHeight="1" hidden="1">
      <c r="C4" s="20"/>
      <c r="D4" s="20"/>
      <c r="E4" s="21"/>
      <c r="F4" s="21"/>
      <c r="G4" s="21"/>
      <c r="H4" s="21"/>
      <c r="I4" s="21"/>
    </row>
    <row r="5" spans="3:9" ht="12.75" customHeight="1">
      <c r="C5" s="20"/>
      <c r="D5" s="20"/>
      <c r="E5" s="21"/>
      <c r="F5" s="21"/>
      <c r="G5" s="21"/>
      <c r="H5" s="21"/>
      <c r="I5" s="21"/>
    </row>
    <row r="6" spans="3:9" ht="12.75" customHeight="1">
      <c r="C6" s="20"/>
      <c r="D6" s="20"/>
      <c r="E6" s="21"/>
      <c r="F6" s="21"/>
      <c r="G6" s="21"/>
      <c r="H6" s="21"/>
      <c r="I6" s="21"/>
    </row>
    <row r="7" spans="3:9" ht="12.75" customHeight="1">
      <c r="C7" s="20"/>
      <c r="D7" s="20"/>
      <c r="E7" s="21"/>
      <c r="F7" s="21"/>
      <c r="G7" s="21"/>
      <c r="H7" s="21"/>
      <c r="I7" s="21"/>
    </row>
    <row r="8" spans="3:9" ht="12.75" customHeight="1">
      <c r="C8" s="20"/>
      <c r="D8" s="20"/>
      <c r="E8" s="21"/>
      <c r="F8" s="21"/>
      <c r="G8" s="21"/>
      <c r="H8" s="21"/>
      <c r="I8" s="21"/>
    </row>
    <row r="9" spans="3:9" ht="12.75" customHeight="1">
      <c r="C9" s="20"/>
      <c r="D9" s="20"/>
      <c r="E9" s="21"/>
      <c r="F9" s="21"/>
      <c r="G9" s="21"/>
      <c r="H9" s="21"/>
      <c r="I9" s="21"/>
    </row>
    <row r="10" spans="3:9" ht="12.75" customHeight="1">
      <c r="C10" s="20"/>
      <c r="D10" s="20"/>
      <c r="E10" s="21"/>
      <c r="F10" s="21"/>
      <c r="G10" s="21"/>
      <c r="H10" s="21"/>
      <c r="I10" s="21"/>
    </row>
    <row r="11" spans="3:9" ht="12.75" customHeight="1">
      <c r="C11" s="20"/>
      <c r="D11" s="20"/>
      <c r="E11" s="21"/>
      <c r="F11" s="21"/>
      <c r="G11" s="21"/>
      <c r="H11" s="21"/>
      <c r="I11" s="21"/>
    </row>
    <row r="12" spans="3:9" ht="12.75" customHeight="1">
      <c r="C12" s="20"/>
      <c r="D12" s="20"/>
      <c r="E12" s="21"/>
      <c r="F12" s="21"/>
      <c r="G12" s="21"/>
      <c r="H12" s="21"/>
      <c r="I12" s="21"/>
    </row>
    <row r="13" spans="3:9" ht="12.75" customHeight="1">
      <c r="C13" s="20"/>
      <c r="D13" s="20"/>
      <c r="E13" s="21"/>
      <c r="F13" s="21"/>
      <c r="G13" s="21"/>
      <c r="H13" s="21"/>
      <c r="I13" s="21"/>
    </row>
    <row r="14" spans="3:9" ht="12.75" customHeight="1">
      <c r="C14" s="20"/>
      <c r="D14" s="20"/>
      <c r="E14" s="21"/>
      <c r="F14" s="21"/>
      <c r="G14" s="21"/>
      <c r="H14" s="21"/>
      <c r="I14" s="21"/>
    </row>
    <row r="15" spans="3:9" ht="12.75" customHeight="1">
      <c r="C15" s="20"/>
      <c r="D15" s="20"/>
      <c r="E15" s="21"/>
      <c r="F15" s="21"/>
      <c r="G15" s="21"/>
      <c r="H15" s="21"/>
      <c r="I15" s="21"/>
    </row>
    <row r="16" spans="3:9" ht="12.75" customHeight="1">
      <c r="C16" s="20"/>
      <c r="D16" s="20"/>
      <c r="E16" s="21"/>
      <c r="F16" s="21"/>
      <c r="G16" s="21"/>
      <c r="H16" s="21"/>
      <c r="I16" s="21"/>
    </row>
    <row r="17" spans="3:11" ht="12.75" customHeight="1">
      <c r="C17" s="20"/>
      <c r="D17" s="20"/>
      <c r="E17" s="21"/>
      <c r="F17" s="21"/>
      <c r="G17" s="21"/>
      <c r="H17" s="21"/>
      <c r="I17" s="21"/>
      <c r="J17" s="15"/>
      <c r="K17" s="15"/>
    </row>
    <row r="18" spans="3:11" ht="12.75" customHeight="1">
      <c r="C18" s="20"/>
      <c r="D18" s="20"/>
      <c r="E18" s="21"/>
      <c r="F18" s="21"/>
      <c r="G18" s="21"/>
      <c r="H18" s="21"/>
      <c r="I18" s="21"/>
      <c r="J18" s="15"/>
      <c r="K18" s="15"/>
    </row>
    <row r="19" spans="3:11" ht="12.75" customHeight="1">
      <c r="C19" s="20"/>
      <c r="D19" s="20"/>
      <c r="E19" s="21"/>
      <c r="F19" s="21"/>
      <c r="G19" s="21"/>
      <c r="H19" s="21"/>
      <c r="I19" s="21"/>
      <c r="J19" s="15"/>
      <c r="K19" s="15"/>
    </row>
    <row r="20" spans="3:11" ht="15">
      <c r="C20" s="65" t="s">
        <v>28</v>
      </c>
      <c r="D20" s="65"/>
      <c r="E20" s="65"/>
      <c r="F20" s="65"/>
      <c r="G20" s="65"/>
      <c r="H20" s="65"/>
      <c r="I20" s="65"/>
      <c r="J20" s="15"/>
      <c r="K20" s="15"/>
    </row>
    <row r="21" spans="3:11" ht="15">
      <c r="C21" s="66" t="s">
        <v>29</v>
      </c>
      <c r="D21" s="66"/>
      <c r="E21" s="66"/>
      <c r="F21" s="66"/>
      <c r="G21" s="66"/>
      <c r="H21" s="66"/>
      <c r="I21" s="66"/>
      <c r="J21" s="15"/>
      <c r="K21" s="15"/>
    </row>
    <row r="22" spans="3:11" ht="15">
      <c r="C22" s="66" t="s">
        <v>30</v>
      </c>
      <c r="D22" s="66"/>
      <c r="E22" s="66"/>
      <c r="F22" s="66"/>
      <c r="G22" s="66"/>
      <c r="H22" s="66"/>
      <c r="I22" s="66"/>
      <c r="J22" s="15"/>
      <c r="K22" s="15"/>
    </row>
    <row r="23" spans="3:11" ht="6" customHeight="1" thickBot="1">
      <c r="C23" s="67"/>
      <c r="D23" s="67"/>
      <c r="E23" s="67"/>
      <c r="F23" s="67"/>
      <c r="G23" s="67"/>
      <c r="H23" s="67"/>
      <c r="I23" s="67"/>
      <c r="J23" s="15"/>
      <c r="K23" s="15"/>
    </row>
    <row r="24" spans="3:11" ht="48.75" customHeight="1" thickBot="1">
      <c r="C24" s="22" t="s">
        <v>31</v>
      </c>
      <c r="D24" s="23" t="s">
        <v>32</v>
      </c>
      <c r="E24" s="24" t="s">
        <v>33</v>
      </c>
      <c r="F24" s="24" t="s">
        <v>34</v>
      </c>
      <c r="G24" s="24" t="s">
        <v>35</v>
      </c>
      <c r="H24" s="24" t="s">
        <v>36</v>
      </c>
      <c r="I24" s="23" t="s">
        <v>37</v>
      </c>
      <c r="J24" s="15"/>
      <c r="K24" s="15"/>
    </row>
    <row r="25" spans="3:11" ht="13.5" customHeight="1" thickBot="1">
      <c r="C25" s="68" t="s">
        <v>38</v>
      </c>
      <c r="D25" s="69"/>
      <c r="E25" s="69"/>
      <c r="F25" s="69"/>
      <c r="G25" s="69"/>
      <c r="H25" s="69"/>
      <c r="I25" s="70"/>
      <c r="J25" s="15"/>
      <c r="K25" s="15"/>
    </row>
    <row r="26" spans="3:11" ht="13.5" customHeight="1" thickBot="1">
      <c r="C26" s="25" t="s">
        <v>39</v>
      </c>
      <c r="D26" s="26">
        <v>10643.649999999978</v>
      </c>
      <c r="E26" s="26"/>
      <c r="F26" s="26">
        <v>1130.47</v>
      </c>
      <c r="G26" s="26"/>
      <c r="H26" s="26">
        <f>+D26+E26-F26</f>
        <v>9513.179999999978</v>
      </c>
      <c r="I26" s="71" t="s">
        <v>40</v>
      </c>
      <c r="J26" s="15"/>
      <c r="K26" s="27">
        <f>552896.48-1139.92+4422.64+26178.07+31068.49</f>
        <v>613425.7599999999</v>
      </c>
    </row>
    <row r="27" spans="3:11" ht="13.5" customHeight="1" thickBot="1">
      <c r="C27" s="25" t="s">
        <v>41</v>
      </c>
      <c r="D27" s="26">
        <v>6892.310000000007</v>
      </c>
      <c r="E27" s="28"/>
      <c r="F27" s="28">
        <f>105.37+611.35+48.28</f>
        <v>765</v>
      </c>
      <c r="G27" s="26"/>
      <c r="H27" s="26">
        <f>+D27+E27-F27</f>
        <v>6127.310000000007</v>
      </c>
      <c r="I27" s="72"/>
      <c r="J27" s="15"/>
      <c r="K27" s="27">
        <f>12227.87+238763.43-29422.96+8893.16+1232.08</f>
        <v>231693.58</v>
      </c>
    </row>
    <row r="28" spans="3:11" ht="13.5" customHeight="1" thickBot="1">
      <c r="C28" s="25" t="s">
        <v>42</v>
      </c>
      <c r="D28" s="26">
        <v>2094.76999999999</v>
      </c>
      <c r="E28" s="28"/>
      <c r="F28" s="28">
        <v>346.11</v>
      </c>
      <c r="G28" s="26"/>
      <c r="H28" s="26">
        <f>+D28+E28-F28</f>
        <v>1748.6599999999899</v>
      </c>
      <c r="I28" s="72"/>
      <c r="J28" s="15"/>
      <c r="K28" s="27">
        <f>485.5+112872.99-8499.54+13534.35</f>
        <v>118393.30000000002</v>
      </c>
    </row>
    <row r="29" spans="3:11" ht="13.5" customHeight="1" thickBot="1">
      <c r="C29" s="25" t="s">
        <v>43</v>
      </c>
      <c r="D29" s="26">
        <v>2519.7400000000007</v>
      </c>
      <c r="E29" s="28"/>
      <c r="F29" s="28">
        <v>274.76</v>
      </c>
      <c r="G29" s="26"/>
      <c r="H29" s="26">
        <f>+D29+E29-F29</f>
        <v>2244.9800000000005</v>
      </c>
      <c r="I29" s="72"/>
      <c r="J29" s="15"/>
      <c r="K29" s="15">
        <f>158.67+34506.66-4207.2+1651.03+39787.12-2982.11+4709.07</f>
        <v>73623.23999999999</v>
      </c>
    </row>
    <row r="30" spans="3:11" ht="13.5" customHeight="1" hidden="1" thickBot="1">
      <c r="C30" s="25" t="s">
        <v>44</v>
      </c>
      <c r="D30" s="26"/>
      <c r="E30" s="28"/>
      <c r="F30" s="28"/>
      <c r="G30" s="26"/>
      <c r="H30" s="26">
        <f>+D30+E30-F30</f>
        <v>0</v>
      </c>
      <c r="I30" s="73"/>
      <c r="J30" s="15">
        <f>53.95+51.87-0.1+790.86+4886.47-322.4+1618.5-52.53+27.52-0.14</f>
        <v>7054.000000000001</v>
      </c>
      <c r="K30" s="15">
        <f>3267.75-38.16+6121.55-130.21+596.52+43.58-0.1+44.27+24.39-0.14</f>
        <v>9929.45</v>
      </c>
    </row>
    <row r="31" spans="3:11" ht="13.5" customHeight="1" thickBot="1">
      <c r="C31" s="29" t="s">
        <v>45</v>
      </c>
      <c r="D31" s="30">
        <f>SUM(D26:D30)</f>
        <v>22150.469999999976</v>
      </c>
      <c r="E31" s="31">
        <f>SUM(E26:E30)</f>
        <v>0</v>
      </c>
      <c r="F31" s="31">
        <f>SUM(F26:F30)</f>
        <v>2516.34</v>
      </c>
      <c r="G31" s="31">
        <f>SUM(G26:G30)</f>
        <v>0</v>
      </c>
      <c r="H31" s="31">
        <f>SUM(H26:H30)</f>
        <v>19634.129999999976</v>
      </c>
      <c r="I31" s="32"/>
      <c r="J31" s="15"/>
      <c r="K31" s="15"/>
    </row>
    <row r="32" spans="3:11" ht="13.5" customHeight="1" thickBot="1">
      <c r="C32" s="57" t="s">
        <v>46</v>
      </c>
      <c r="D32" s="57"/>
      <c r="E32" s="57"/>
      <c r="F32" s="57"/>
      <c r="G32" s="57"/>
      <c r="H32" s="57"/>
      <c r="I32" s="57"/>
      <c r="J32" s="15"/>
      <c r="K32" s="15"/>
    </row>
    <row r="33" spans="3:13" ht="52.5" customHeight="1" thickBot="1">
      <c r="C33" s="33" t="s">
        <v>31</v>
      </c>
      <c r="D33" s="23" t="s">
        <v>32</v>
      </c>
      <c r="E33" s="24" t="s">
        <v>33</v>
      </c>
      <c r="F33" s="24" t="s">
        <v>34</v>
      </c>
      <c r="G33" s="24" t="s">
        <v>35</v>
      </c>
      <c r="H33" s="24" t="s">
        <v>36</v>
      </c>
      <c r="I33" s="34" t="s">
        <v>47</v>
      </c>
      <c r="J33" s="15"/>
      <c r="K33" s="15"/>
      <c r="L33" s="15"/>
      <c r="M33" s="15"/>
    </row>
    <row r="34" spans="3:13" ht="18" customHeight="1" thickBot="1">
      <c r="C34" s="35" t="s">
        <v>48</v>
      </c>
      <c r="D34" s="36">
        <v>447241.73</v>
      </c>
      <c r="E34" s="37">
        <v>3175963.78</v>
      </c>
      <c r="F34" s="37">
        <v>3084022.68</v>
      </c>
      <c r="G34" s="37">
        <f>+E34</f>
        <v>3175963.78</v>
      </c>
      <c r="H34" s="37">
        <f aca="true" t="shared" si="0" ref="H34:H45">+D34+E34-F34</f>
        <v>539182.8299999996</v>
      </c>
      <c r="I34" s="58" t="s">
        <v>49</v>
      </c>
      <c r="J34" s="15">
        <f>302667.24-3099.52+72.06-0.04+242.29+389.92-4.28+3476.25-38.1+6.01-0.32+59.11-3.16</f>
        <v>303767.45999999996</v>
      </c>
      <c r="K34" s="27">
        <f>232195.15-3094.19+3.67-0.33+14.32-1.31+9.9-0.32+97.45-3.16</f>
        <v>229221.18000000002</v>
      </c>
      <c r="L34" s="38">
        <f>+K34-D34</f>
        <v>-218020.54999999996</v>
      </c>
      <c r="M34" s="38">
        <f>+H34-J34</f>
        <v>235415.36999999965</v>
      </c>
    </row>
    <row r="35" spans="3:13" ht="21" customHeight="1" thickBot="1">
      <c r="C35" s="25" t="s">
        <v>50</v>
      </c>
      <c r="D35" s="39">
        <v>95412.17000000004</v>
      </c>
      <c r="E35" s="26">
        <v>671408.9</v>
      </c>
      <c r="F35" s="26">
        <v>651421.02</v>
      </c>
      <c r="G35" s="37">
        <v>755179.44</v>
      </c>
      <c r="H35" s="37">
        <f t="shared" si="0"/>
        <v>115400.05000000005</v>
      </c>
      <c r="I35" s="59"/>
      <c r="J35" s="38">
        <f>60970.39-609.81</f>
        <v>60360.58</v>
      </c>
      <c r="K35" s="15"/>
      <c r="L35" s="15"/>
      <c r="M35" s="15"/>
    </row>
    <row r="36" spans="3:13" ht="13.5" customHeight="1" thickBot="1">
      <c r="C36" s="33" t="s">
        <v>51</v>
      </c>
      <c r="D36" s="40">
        <v>0</v>
      </c>
      <c r="E36" s="26"/>
      <c r="F36" s="26"/>
      <c r="G36" s="37"/>
      <c r="H36" s="37">
        <f t="shared" si="0"/>
        <v>0</v>
      </c>
      <c r="I36" s="41"/>
      <c r="J36" s="15"/>
      <c r="K36" s="15"/>
      <c r="L36" s="15"/>
      <c r="M36" s="15"/>
    </row>
    <row r="37" spans="3:13" ht="12.75" customHeight="1" thickBot="1">
      <c r="C37" s="25" t="s">
        <v>52</v>
      </c>
      <c r="D37" s="39">
        <v>53305.149999999965</v>
      </c>
      <c r="E37" s="26">
        <v>360595.79</v>
      </c>
      <c r="F37" s="26">
        <v>350109.68</v>
      </c>
      <c r="G37" s="37">
        <v>295452.3</v>
      </c>
      <c r="H37" s="37">
        <f t="shared" si="0"/>
        <v>63791.25999999995</v>
      </c>
      <c r="I37" s="41" t="s">
        <v>53</v>
      </c>
      <c r="J37" s="15">
        <f>37694.66-439.03</f>
        <v>37255.630000000005</v>
      </c>
      <c r="K37" s="15"/>
      <c r="L37" s="15"/>
      <c r="M37" s="15"/>
    </row>
    <row r="38" spans="3:13" ht="27.75" customHeight="1" thickBot="1">
      <c r="C38" s="25" t="s">
        <v>54</v>
      </c>
      <c r="D38" s="39">
        <v>3628.7700000000023</v>
      </c>
      <c r="E38" s="26"/>
      <c r="F38" s="26">
        <v>313.43</v>
      </c>
      <c r="G38" s="37"/>
      <c r="H38" s="37">
        <f t="shared" si="0"/>
        <v>3315.3400000000024</v>
      </c>
      <c r="I38" s="42" t="s">
        <v>55</v>
      </c>
      <c r="J38" s="15">
        <f>37249.33-659.63+12191.59</f>
        <v>48781.29000000001</v>
      </c>
      <c r="K38" s="15">
        <f>14471.74+9856.54+41226.73-663.42</f>
        <v>64891.59000000001</v>
      </c>
      <c r="L38" s="15"/>
      <c r="M38" s="15"/>
    </row>
    <row r="39" spans="3:13" ht="28.5" customHeight="1" thickBot="1">
      <c r="C39" s="25" t="s">
        <v>56</v>
      </c>
      <c r="D39" s="39">
        <v>5184.0999999999985</v>
      </c>
      <c r="E39" s="43">
        <v>36209.41</v>
      </c>
      <c r="F39" s="43">
        <v>35132.88</v>
      </c>
      <c r="G39" s="37"/>
      <c r="H39" s="37">
        <f t="shared" si="0"/>
        <v>6260.630000000005</v>
      </c>
      <c r="I39" s="42" t="s">
        <v>57</v>
      </c>
      <c r="J39" s="15">
        <f>3495.81-35.13</f>
        <v>3460.68</v>
      </c>
      <c r="K39" s="15"/>
      <c r="L39" s="15"/>
      <c r="M39" s="15"/>
    </row>
    <row r="40" spans="3:13" ht="13.5" customHeight="1" thickBot="1">
      <c r="C40" s="44" t="s">
        <v>58</v>
      </c>
      <c r="D40" s="39">
        <v>1665.4699999999982</v>
      </c>
      <c r="E40" s="28"/>
      <c r="F40" s="28">
        <v>175.29</v>
      </c>
      <c r="G40" s="37"/>
      <c r="H40" s="37">
        <f t="shared" si="0"/>
        <v>1490.1799999999982</v>
      </c>
      <c r="I40" s="41"/>
      <c r="J40" s="15">
        <f>49416.57-132.24</f>
        <v>49284.33</v>
      </c>
      <c r="K40" s="15"/>
      <c r="L40" s="15"/>
      <c r="M40" s="15"/>
    </row>
    <row r="41" spans="3:13" ht="16.5" customHeight="1" thickBot="1">
      <c r="C41" s="25" t="s">
        <v>59</v>
      </c>
      <c r="D41" s="39">
        <v>21011.709999999992</v>
      </c>
      <c r="E41" s="28">
        <v>146352.34</v>
      </c>
      <c r="F41" s="28">
        <v>142091.62</v>
      </c>
      <c r="G41" s="37">
        <v>114716.52</v>
      </c>
      <c r="H41" s="37">
        <f t="shared" si="0"/>
        <v>25272.429999999993</v>
      </c>
      <c r="I41" s="42" t="s">
        <v>60</v>
      </c>
      <c r="J41" s="15">
        <f>13707.92-140.56</f>
        <v>13567.36</v>
      </c>
      <c r="K41" s="15"/>
      <c r="L41" s="15"/>
      <c r="M41" s="15"/>
    </row>
    <row r="42" spans="3:13" ht="16.5" customHeight="1" thickBot="1">
      <c r="C42" s="45" t="s">
        <v>61</v>
      </c>
      <c r="D42" s="39">
        <v>6958.209999999992</v>
      </c>
      <c r="E42" s="28">
        <f>100494.45+12031.56</f>
        <v>112526.01</v>
      </c>
      <c r="F42" s="28">
        <f>75251.99+9016.22</f>
        <v>84268.21</v>
      </c>
      <c r="G42" s="37">
        <f>+E42</f>
        <v>112526.01</v>
      </c>
      <c r="H42" s="37">
        <f t="shared" si="0"/>
        <v>35216.00999999998</v>
      </c>
      <c r="I42" s="42" t="s">
        <v>62</v>
      </c>
      <c r="J42" s="15"/>
      <c r="K42" s="15"/>
      <c r="L42" s="15"/>
      <c r="M42" s="15"/>
    </row>
    <row r="43" spans="3:13" ht="16.5" customHeight="1" thickBot="1">
      <c r="C43" s="25" t="s">
        <v>63</v>
      </c>
      <c r="D43" s="39">
        <v>2560.04</v>
      </c>
      <c r="E43" s="28">
        <f>113583+47349.19+172934.89</f>
        <v>333867.08</v>
      </c>
      <c r="F43" s="28">
        <f>173972.22+91262.5+51260.89</f>
        <v>316495.61</v>
      </c>
      <c r="G43" s="37">
        <f>+E43</f>
        <v>333867.08</v>
      </c>
      <c r="H43" s="37">
        <f t="shared" si="0"/>
        <v>19931.51000000001</v>
      </c>
      <c r="I43" s="42"/>
      <c r="J43" s="15"/>
      <c r="K43" s="15"/>
      <c r="L43" s="15"/>
      <c r="M43" s="15"/>
    </row>
    <row r="44" spans="3:13" ht="13.5" customHeight="1" thickBot="1">
      <c r="C44" s="25" t="s">
        <v>64</v>
      </c>
      <c r="D44" s="39">
        <v>4883.760000000001</v>
      </c>
      <c r="E44" s="28">
        <v>1662.54</v>
      </c>
      <c r="F44" s="28">
        <f>368.15+1831.88</f>
        <v>2200.03</v>
      </c>
      <c r="G44" s="37"/>
      <c r="H44" s="37">
        <f t="shared" si="0"/>
        <v>4346.27</v>
      </c>
      <c r="I44" s="42"/>
      <c r="J44" s="15">
        <f>9076.14-82.98+4494.46-41.09</f>
        <v>13446.529999999999</v>
      </c>
      <c r="K44" s="15">
        <f>27002.14+12506.83</f>
        <v>39508.97</v>
      </c>
      <c r="L44" s="15"/>
      <c r="M44" s="15"/>
    </row>
    <row r="45" spans="3:13" ht="13.5" customHeight="1" hidden="1" thickBot="1">
      <c r="C45" s="29" t="s">
        <v>65</v>
      </c>
      <c r="D45" s="39">
        <v>0</v>
      </c>
      <c r="E45" s="28"/>
      <c r="F45" s="28"/>
      <c r="G45" s="26"/>
      <c r="H45" s="37">
        <f t="shared" si="0"/>
        <v>0</v>
      </c>
      <c r="I45" s="42"/>
      <c r="J45" s="15"/>
      <c r="K45" s="15"/>
      <c r="L45" s="15"/>
      <c r="M45" s="15"/>
    </row>
    <row r="46" spans="3:12" s="47" customFormat="1" ht="13.5" customHeight="1" thickBot="1">
      <c r="C46" s="29" t="s">
        <v>45</v>
      </c>
      <c r="D46" s="30">
        <f>SUM(D34:D45)</f>
        <v>641851.11</v>
      </c>
      <c r="E46" s="31">
        <f>SUM(E34:E45)</f>
        <v>4838585.85</v>
      </c>
      <c r="F46" s="31">
        <f>SUM(F34:F45)</f>
        <v>4666230.450000001</v>
      </c>
      <c r="G46" s="31">
        <f>SUM(G34:G45)</f>
        <v>4787705.129999999</v>
      </c>
      <c r="H46" s="31">
        <f>SUM(H34:H45)</f>
        <v>814206.5099999998</v>
      </c>
      <c r="I46" s="46"/>
      <c r="L46" s="48"/>
    </row>
    <row r="47" spans="3:13" ht="13.5" customHeight="1" thickBot="1">
      <c r="C47" s="60" t="s">
        <v>66</v>
      </c>
      <c r="D47" s="60"/>
      <c r="E47" s="60"/>
      <c r="F47" s="60"/>
      <c r="G47" s="60"/>
      <c r="H47" s="60"/>
      <c r="I47" s="60"/>
      <c r="J47" s="15"/>
      <c r="K47" s="15"/>
      <c r="L47" s="15"/>
      <c r="M47" s="15"/>
    </row>
    <row r="48" spans="3:13" ht="39" customHeight="1" thickBot="1">
      <c r="C48" s="49" t="s">
        <v>67</v>
      </c>
      <c r="D48" s="61" t="s">
        <v>68</v>
      </c>
      <c r="E48" s="61"/>
      <c r="F48" s="61"/>
      <c r="G48" s="61"/>
      <c r="H48" s="61"/>
      <c r="I48" s="50" t="s">
        <v>69</v>
      </c>
      <c r="J48" s="15"/>
      <c r="K48" s="15"/>
      <c r="L48" s="15"/>
      <c r="M48" s="15"/>
    </row>
    <row r="49" spans="3:9" ht="25.5" customHeight="1" thickBot="1">
      <c r="C49" s="49" t="s">
        <v>70</v>
      </c>
      <c r="D49" s="62" t="s">
        <v>71</v>
      </c>
      <c r="E49" s="63"/>
      <c r="F49" s="63"/>
      <c r="G49" s="63"/>
      <c r="H49" s="64"/>
      <c r="I49" s="51" t="s">
        <v>72</v>
      </c>
    </row>
    <row r="50" spans="3:9" ht="14.25" customHeight="1">
      <c r="C50" s="52" t="s">
        <v>73</v>
      </c>
      <c r="D50" s="52"/>
      <c r="E50" s="52"/>
      <c r="F50" s="52"/>
      <c r="G50" s="52"/>
      <c r="H50" s="53">
        <f>+H31+H46</f>
        <v>833840.6399999998</v>
      </c>
      <c r="I50" s="54"/>
    </row>
    <row r="51" spans="3:9" s="47" customFormat="1" ht="12.75">
      <c r="C51" s="54" t="s">
        <v>74</v>
      </c>
      <c r="D51" s="54"/>
      <c r="E51" s="54"/>
      <c r="F51" s="54"/>
      <c r="G51" s="54"/>
      <c r="H51" s="54"/>
      <c r="I51" s="54"/>
    </row>
    <row r="53" spans="3:9" ht="15" hidden="1">
      <c r="C53" s="54"/>
      <c r="D53" s="54"/>
      <c r="E53" s="54"/>
      <c r="F53" s="54"/>
      <c r="G53" s="54"/>
      <c r="H53" s="54">
        <f>97069.75+437333.54+20545.26+52631.27+5096.72+20832.54+11060.66+88337.61+2392.33+48726.03+37.57+6522.33+3.83+1813.22</f>
        <v>792402.6599999999</v>
      </c>
      <c r="I53" s="54"/>
    </row>
    <row r="54" spans="3:9" ht="15">
      <c r="C54" s="54"/>
      <c r="D54" s="55"/>
      <c r="E54" s="54"/>
      <c r="F54" s="54"/>
      <c r="G54" s="54"/>
      <c r="H54" s="55"/>
      <c r="I54" s="54"/>
    </row>
    <row r="55" spans="3:9" ht="15">
      <c r="C55" s="54" t="s">
        <v>75</v>
      </c>
      <c r="D55" s="54"/>
      <c r="E55" s="55">
        <f>+E46+E31+33150+7406.96</f>
        <v>4879142.81</v>
      </c>
      <c r="F55" s="55"/>
      <c r="G55" s="55">
        <f>+G46+G31</f>
        <v>4787705.129999999</v>
      </c>
      <c r="H55" s="54"/>
      <c r="I55" s="54"/>
    </row>
    <row r="56" spans="3:9" ht="15" hidden="1">
      <c r="C56" s="54"/>
      <c r="D56" s="55">
        <f>+D34+D35+D36+D39</f>
        <v>547838</v>
      </c>
      <c r="E56" s="55">
        <f>+E34+E35+E36+E39</f>
        <v>3883582.09</v>
      </c>
      <c r="F56" s="55">
        <f>+F34+F35+F36+F39</f>
        <v>3770576.58</v>
      </c>
      <c r="G56" s="55">
        <f>+G34+G35+G36+G39</f>
        <v>3931143.2199999997</v>
      </c>
      <c r="H56" s="55">
        <f>+H34+H35+H36+H39</f>
        <v>660843.5099999997</v>
      </c>
      <c r="I56" s="54"/>
    </row>
    <row r="57" spans="3:9" ht="15" hidden="1">
      <c r="C57" s="54"/>
      <c r="D57" s="56">
        <f>253980.15+131072.45+133876.51+312672.79+23108.83</f>
        <v>854710.7299999999</v>
      </c>
      <c r="E57" s="54"/>
      <c r="F57" s="54"/>
      <c r="G57" s="54"/>
      <c r="H57" s="54"/>
      <c r="I57" s="54"/>
    </row>
    <row r="58" spans="3:9" ht="15" hidden="1">
      <c r="C58" s="54"/>
      <c r="D58" s="54">
        <v>1581758.21</v>
      </c>
      <c r="E58" s="54"/>
      <c r="F58" s="54"/>
      <c r="G58" s="54"/>
      <c r="H58" s="54"/>
      <c r="I58" s="54"/>
    </row>
    <row r="59" spans="3:9" ht="15" hidden="1">
      <c r="C59" s="54"/>
      <c r="D59" s="55">
        <f>+D58-D31-D46</f>
        <v>917756.63</v>
      </c>
      <c r="E59" s="54"/>
      <c r="F59" s="54"/>
      <c r="G59" s="54"/>
      <c r="H59" s="54"/>
      <c r="I59" s="54"/>
    </row>
    <row r="60" spans="3:9" ht="15">
      <c r="C60" s="54"/>
      <c r="D60" s="54"/>
      <c r="E60" s="54"/>
      <c r="F60" s="54"/>
      <c r="G60" s="54"/>
      <c r="H60" s="54"/>
      <c r="I60" s="54"/>
    </row>
  </sheetData>
  <sheetProtection/>
  <mergeCells count="11">
    <mergeCell ref="I26:I30"/>
    <mergeCell ref="C32:I32"/>
    <mergeCell ref="I34:I35"/>
    <mergeCell ref="C47:I47"/>
    <mergeCell ref="D48:H48"/>
    <mergeCell ref="D49:H49"/>
    <mergeCell ref="C20:I20"/>
    <mergeCell ref="C21:I21"/>
    <mergeCell ref="C22:I22"/>
    <mergeCell ref="C23:I23"/>
    <mergeCell ref="C25:I25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7"/>
  <sheetViews>
    <sheetView tabSelected="1" zoomScaleSheetLayoutView="120" zoomScalePageLayoutView="0" workbookViewId="0" topLeftCell="A13">
      <selection activeCell="I27" sqref="I2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4.421875" style="0" customWidth="1"/>
  </cols>
  <sheetData>
    <row r="13" spans="1:9" ht="15">
      <c r="A13" s="74" t="s">
        <v>0</v>
      </c>
      <c r="B13" s="74"/>
      <c r="C13" s="74"/>
      <c r="D13" s="74"/>
      <c r="E13" s="74"/>
      <c r="F13" s="74"/>
      <c r="G13" s="74"/>
      <c r="H13" s="74"/>
      <c r="I13" s="74"/>
    </row>
    <row r="14" spans="1:9" ht="15">
      <c r="A14" s="74" t="s">
        <v>1</v>
      </c>
      <c r="B14" s="74"/>
      <c r="C14" s="74"/>
      <c r="D14" s="74"/>
      <c r="E14" s="74"/>
      <c r="F14" s="74"/>
      <c r="G14" s="74"/>
      <c r="H14" s="74"/>
      <c r="I14" s="74"/>
    </row>
    <row r="15" spans="1:9" ht="15">
      <c r="A15" s="74" t="s">
        <v>2</v>
      </c>
      <c r="B15" s="74"/>
      <c r="C15" s="74"/>
      <c r="D15" s="74"/>
      <c r="E15" s="74"/>
      <c r="F15" s="74"/>
      <c r="G15" s="74"/>
      <c r="H15" s="74"/>
      <c r="I15" s="74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-316.42928</v>
      </c>
      <c r="C17" s="5"/>
      <c r="D17" s="5">
        <v>671.4089</v>
      </c>
      <c r="E17" s="5">
        <v>651.42102</v>
      </c>
      <c r="F17" s="5">
        <v>40.55696</v>
      </c>
      <c r="G17" s="4">
        <v>755.17944</v>
      </c>
      <c r="H17" s="6">
        <v>115.40005</v>
      </c>
      <c r="I17" s="6">
        <f>B17+D17+F17-G17</f>
        <v>-359.64286</v>
      </c>
    </row>
    <row r="19" ht="15">
      <c r="A19" s="7" t="s">
        <v>13</v>
      </c>
    </row>
    <row r="20" spans="1:6" ht="15">
      <c r="A20" s="8" t="s">
        <v>14</v>
      </c>
      <c r="B20" s="9"/>
      <c r="C20" s="9"/>
      <c r="D20" s="9"/>
      <c r="E20" s="9"/>
      <c r="F20" s="9"/>
    </row>
    <row r="21" spans="1:6" ht="15">
      <c r="A21" s="8" t="s">
        <v>15</v>
      </c>
      <c r="B21" s="9"/>
      <c r="C21" s="9"/>
      <c r="D21" s="9"/>
      <c r="E21" s="9"/>
      <c r="F21" s="9"/>
    </row>
    <row r="22" spans="1:6" ht="15">
      <c r="A22" s="10" t="s">
        <v>16</v>
      </c>
      <c r="B22" s="9"/>
      <c r="C22" s="9"/>
      <c r="D22" s="9"/>
      <c r="E22" s="9"/>
      <c r="F22" s="9"/>
    </row>
    <row r="23" spans="1:6" ht="15">
      <c r="A23" s="10" t="s">
        <v>17</v>
      </c>
      <c r="B23" s="9"/>
      <c r="C23" s="9"/>
      <c r="D23" s="9"/>
      <c r="E23" s="9"/>
      <c r="F23" s="9"/>
    </row>
    <row r="24" spans="1:6" s="7" customFormat="1" ht="15">
      <c r="A24" s="10" t="s">
        <v>18</v>
      </c>
      <c r="B24" s="8"/>
      <c r="C24" s="8"/>
      <c r="D24" s="8"/>
      <c r="E24" s="8"/>
      <c r="F24" s="8"/>
    </row>
    <row r="25" spans="1:6" s="7" customFormat="1" ht="15">
      <c r="A25" s="10" t="s">
        <v>19</v>
      </c>
      <c r="B25" s="8"/>
      <c r="C25" s="8"/>
      <c r="D25" s="8"/>
      <c r="E25" s="8"/>
      <c r="F25" s="8"/>
    </row>
    <row r="26" spans="1:6" s="7" customFormat="1" ht="15">
      <c r="A26" s="10" t="s">
        <v>20</v>
      </c>
      <c r="B26" s="8"/>
      <c r="C26" s="8"/>
      <c r="D26" s="8"/>
      <c r="E26" s="8"/>
      <c r="F26" s="8"/>
    </row>
    <row r="27" spans="1:6" s="7" customFormat="1" ht="15">
      <c r="A27" s="10" t="s">
        <v>21</v>
      </c>
      <c r="B27" s="8"/>
      <c r="C27" s="8"/>
      <c r="D27" s="8"/>
      <c r="E27" s="8"/>
      <c r="F27" s="8"/>
    </row>
    <row r="28" spans="1:6" s="7" customFormat="1" ht="15">
      <c r="A28" s="10" t="s">
        <v>22</v>
      </c>
      <c r="B28" s="9"/>
      <c r="C28" s="9"/>
      <c r="D28" s="9"/>
      <c r="E28" s="8"/>
      <c r="F28" s="8"/>
    </row>
    <row r="29" spans="1:6" ht="15">
      <c r="A29" s="11" t="s">
        <v>23</v>
      </c>
      <c r="B29" s="9"/>
      <c r="C29" s="9"/>
      <c r="D29" s="9"/>
      <c r="E29" s="9"/>
      <c r="F29" s="9"/>
    </row>
    <row r="30" spans="1:6" ht="15">
      <c r="A30" s="11" t="s">
        <v>24</v>
      </c>
      <c r="B30" s="9"/>
      <c r="C30" s="9"/>
      <c r="D30" s="9"/>
      <c r="E30" s="9"/>
      <c r="F30" s="9"/>
    </row>
    <row r="31" spans="1:6" ht="15">
      <c r="A31" s="11" t="s">
        <v>25</v>
      </c>
      <c r="B31" s="9"/>
      <c r="C31" s="9"/>
      <c r="D31" s="9"/>
      <c r="E31" s="9"/>
      <c r="F31" s="9"/>
    </row>
    <row r="32" ht="15">
      <c r="A32" s="11" t="s">
        <v>26</v>
      </c>
    </row>
    <row r="33" ht="15">
      <c r="A33" s="11"/>
    </row>
    <row r="34" ht="15">
      <c r="A34" s="11"/>
    </row>
    <row r="35" ht="15">
      <c r="A35" s="12"/>
    </row>
    <row r="36" ht="15">
      <c r="A36" s="13"/>
    </row>
    <row r="37" ht="15">
      <c r="A37" s="13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2023-03-03T19:13:25Z</dcterms:created>
  <dcterms:modified xsi:type="dcterms:W3CDTF">2023-03-04T12:58:52Z</dcterms:modified>
  <cp:category/>
  <cp:version/>
  <cp:contentType/>
  <cp:contentStatus/>
</cp:coreProperties>
</file>