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<sst xmlns="http://schemas.openxmlformats.org/spreadsheetml/2006/main" count="78" uniqueCount="71">
  <si>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ОТЧЕТ</t>
  </si>
  <si>
    <t>по выполнению плана текущего ремонта жилого дома</t>
  </si>
  <si>
    <t>№ 5 по ул. Ветеранов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</si>
  <si>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</si>
  <si>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</si>
  <si>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</si>
  <si>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</si>
  <si>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</si>
  <si>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</si>
  <si>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</si>
  <si>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</si>
  <si>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</si>
  <si>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</si>
  <si>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55.95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</si>
  <si>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</si>
  <si>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- 3.42 т.р.</t>
  </si>
  <si>
    <t>Ремонт систем ГВС, ХВС, ЦО - 0.40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</si>
  <si>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</si>
  <si>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- 0.22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</si>
  <si>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</si>
  <si>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</si>
  <si>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- 5.16 т.р.</t>
  </si>
  <si>
    <t>Расходные материалы - 0.16т.р.</t>
  </si>
  <si>
    <t>Аварийные работы - 1.59 т.р.</t>
  </si>
  <si>
    <t>Восстановительные работы, не входящих в состав технического обслуживания</t>
  </si>
  <si>
    <t>лифтов - 45.00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</si>
  <si>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</si>
  <si>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</si>
  <si>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</si>
  <si>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Ветеранов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</si>
  <si>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</si>
  <si>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</si>
  <si>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</si>
  <si>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</si>
  <si>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</si>
  <si>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</si>
  <si>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</si>
  <si>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</si>
  <si>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</si>
  <si>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>ООО "ТСК",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</si>
  <si>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</si>
  <si>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</si>
  <si>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</si>
  <si>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</si>
  <si>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</si>
  <si>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</si>
  <si>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</si>
  <si>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</si>
  <si>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Н/2011-103 от 01.07.2011г.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</si>
  <si>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</si>
  <si>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</si>
  <si>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</si>
  <si>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</si>
  <si>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</si>
  <si>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</si>
  <si>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</si>
  <si>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</si>
  <si>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</si>
  <si>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</si>
  <si>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</si>
  <si>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</si>
  <si>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</si>
  <si>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</si>
  <si>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</si>
  <si>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</si>
  <si>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</si>
  <si>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38350,00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</si>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</sst>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34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2" fillId="0" borderId="16" xfId="52" applyNumberFormat="1" applyFont="1" applyFill="1" applyBorder="1" applyAlignment="1">
      <alignment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13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0" fontId="8" fillId="34" borderId="14" xfId="52" applyFont="1" applyFill="1" applyBorder="1" applyAlignment="1">
      <alignment horizontal="center" vertical="top" wrapText="1"/>
      <protection/>
    </xf>
    <xf numFmtId="4" fontId="12" fillId="6" borderId="13" xfId="52" applyNumberFormat="1" applyFont="1" applyFill="1" applyBorder="1" applyAlignment="1">
      <alignment horizontal="right" vertical="top" wrapText="1"/>
      <protection/>
    </xf>
    <xf numFmtId="4" fontId="10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2" fillId="0" borderId="16" xfId="52" applyNumberFormat="1" applyFont="1" applyFill="1" applyBorder="1" applyAlignment="1">
      <alignment horizontal="right" vertical="top" wrapText="1"/>
      <protection/>
    </xf>
    <xf numFmtId="4" fontId="14" fillId="0" borderId="16" xfId="52" applyNumberFormat="1" applyFont="1" applyFill="1" applyBorder="1" applyAlignment="1">
      <alignment horizontal="right" vertical="top" wrapText="1"/>
      <protection/>
    </xf>
    <xf numFmtId="0" fontId="11" fillId="0" borderId="16" xfId="52" applyFont="1" applyFill="1" applyBorder="1" applyAlignment="1">
      <alignment horizontal="center" vertical="top" wrapText="1"/>
      <protection/>
    </xf>
    <xf numFmtId="0" fontId="12" fillId="0" borderId="16" xfId="52" applyFont="1" applyFill="1" applyBorder="1" applyAlignment="1">
      <alignment horizontal="center" vertical="top" wrapText="1"/>
      <protection/>
    </xf>
    <xf numFmtId="0" fontId="8" fillId="34" borderId="15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2" fontId="3" fillId="0" borderId="0" xfId="52" applyNumberFormat="1" applyFont="1" applyFill="1">
      <alignment/>
      <protection/>
    </xf>
    <xf numFmtId="0" fontId="5" fillId="0" borderId="10" xfId="52" applyFont="1" applyFill="1" applyBorder="1" applyAlignment="1">
      <alignment horizontal="center" wrapText="1"/>
      <protection/>
    </xf>
    <xf numFmtId="0" fontId="12" fillId="0" borderId="10" xfId="52" applyFont="1" applyFill="1" applyBorder="1" applyAlignment="1">
      <alignment horizontal="center" vertical="top" wrapText="1"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12" fillId="0" borderId="0" xfId="52" applyFont="1" applyFill="1">
      <alignment/>
      <protection/>
    </xf>
    <xf numFmtId="0" fontId="18" fillId="0" borderId="0" xfId="52" applyFont="1" applyFill="1">
      <alignment/>
      <protection/>
    </xf>
    <xf numFmtId="4" fontId="11" fillId="0" borderId="0" xfId="52" applyNumberFormat="1" applyFont="1" applyFill="1">
      <alignment/>
      <protection/>
    </xf>
    <xf numFmtId="4" fontId="12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5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2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8"/>
  <sheetViews>
    <sheetView workbookViewId="0" topLeftCell="C17">
      <selection activeCell="E36" sqref="E36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7.7109375" style="0" customWidth="1"/>
    <col min="4" max="4" width="13.2812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28125" style="0" customWidth="1"/>
    <col min="9" max="9" width="23.28125" style="0" customWidth="1"/>
    <col min="10" max="10" width="10.140625" style="0" hidden="1" customWidth="1"/>
    <col min="11" max="12" width="9.57421875" style="0" hidden="1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26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11" ht="12.75" customHeight="1">
      <c r="C17" s="14"/>
      <c r="D17" s="14"/>
      <c r="E17" s="15"/>
      <c r="F17" s="15"/>
      <c r="G17" s="15"/>
      <c r="H17" s="15"/>
      <c r="I17" s="15"/>
      <c r="J17" s="9"/>
      <c r="K17" s="9"/>
    </row>
    <row r="18" spans="3:11" ht="12.75" customHeight="1">
      <c r="C18" s="14"/>
      <c r="D18" s="14"/>
      <c r="E18" s="15"/>
      <c r="F18" s="15"/>
      <c r="G18" s="15"/>
      <c r="H18" s="15"/>
      <c r="I18" s="15"/>
      <c r="J18" s="9"/>
      <c r="K18" s="9"/>
    </row>
    <row r="19" spans="3:11" ht="12.75" customHeight="1">
      <c r="C19" s="14"/>
      <c r="D19" s="14"/>
      <c r="E19" s="15"/>
      <c r="F19" s="15"/>
      <c r="G19" s="15"/>
      <c r="H19" s="15"/>
      <c r="I19" s="15"/>
      <c r="J19" s="9"/>
      <c r="K19" s="9"/>
    </row>
    <row r="20" spans="3:11" ht="15">
      <c r="C20" s="55" t="s">
        <v>27</v>
      </c>
      <c r="D20" s="55"/>
      <c r="E20" s="55"/>
      <c r="F20" s="55"/>
      <c r="G20" s="55"/>
      <c r="H20" s="55"/>
      <c r="I20" s="55"/>
      <c r="J20" s="9"/>
      <c r="K20" s="9"/>
    </row>
    <row r="21" spans="3:11" ht="15">
      <c r="C21" s="56" t="s">
        <v>28</v>
      </c>
      <c r="D21" s="56"/>
      <c r="E21" s="56"/>
      <c r="F21" s="56"/>
      <c r="G21" s="56"/>
      <c r="H21" s="56"/>
      <c r="I21" s="56"/>
      <c r="J21" s="9"/>
      <c r="K21" s="9"/>
    </row>
    <row r="22" spans="3:11" ht="15">
      <c r="C22" s="56" t="s">
        <v>29</v>
      </c>
      <c r="D22" s="56"/>
      <c r="E22" s="56"/>
      <c r="F22" s="56"/>
      <c r="G22" s="56"/>
      <c r="H22" s="56"/>
      <c r="I22" s="56"/>
      <c r="J22" s="9"/>
      <c r="K22" s="9"/>
    </row>
    <row r="23" spans="3:11" ht="6" customHeight="1" thickBot="1">
      <c r="C23" s="57"/>
      <c r="D23" s="57"/>
      <c r="E23" s="57"/>
      <c r="F23" s="57"/>
      <c r="G23" s="57"/>
      <c r="H23" s="57"/>
      <c r="I23" s="57"/>
      <c r="J23" s="9"/>
      <c r="K23" s="9"/>
    </row>
    <row r="24" spans="3:11" ht="49.5" customHeight="1" thickBot="1">
      <c r="C24" s="16" t="s">
        <v>30</v>
      </c>
      <c r="D24" s="17" t="s">
        <v>31</v>
      </c>
      <c r="E24" s="18" t="s">
        <v>32</v>
      </c>
      <c r="F24" s="18" t="s">
        <v>33</v>
      </c>
      <c r="G24" s="18" t="s">
        <v>34</v>
      </c>
      <c r="H24" s="18" t="s">
        <v>35</v>
      </c>
      <c r="I24" s="17" t="s">
        <v>36</v>
      </c>
      <c r="J24" s="9"/>
      <c r="K24" s="9"/>
    </row>
    <row r="25" spans="3:11" ht="13.5" customHeight="1" thickBot="1">
      <c r="C25" s="58" t="s">
        <v>37</v>
      </c>
      <c r="D25" s="59"/>
      <c r="E25" s="59"/>
      <c r="F25" s="59"/>
      <c r="G25" s="59"/>
      <c r="H25" s="59"/>
      <c r="I25" s="60"/>
      <c r="J25" s="9"/>
      <c r="K25" s="9"/>
    </row>
    <row r="26" spans="3:11" ht="13.5" customHeight="1" thickBot="1">
      <c r="C26" s="19" t="s">
        <v>38</v>
      </c>
      <c r="D26" s="20">
        <f>73539.68-73539.68</f>
        <v>0</v>
      </c>
      <c r="E26" s="20"/>
      <c r="F26" s="20"/>
      <c r="G26" s="20"/>
      <c r="H26" s="20">
        <f>+D26+E26-F26</f>
        <v>0</v>
      </c>
      <c r="I26" s="61" t="s">
        <v>39</v>
      </c>
      <c r="J26" s="9"/>
      <c r="K26" s="21">
        <f>127592.79+168.45+2181.84+14486.35</f>
        <v>144429.43</v>
      </c>
    </row>
    <row r="27" spans="3:11" ht="13.5" customHeight="1" thickBot="1">
      <c r="C27" s="19" t="s">
        <v>40</v>
      </c>
      <c r="D27" s="20">
        <f>27927.7599999999-21104.69-1100.89-5722.18</f>
        <v>-9.913492249324918E-11</v>
      </c>
      <c r="E27" s="22"/>
      <c r="F27" s="22"/>
      <c r="G27" s="20"/>
      <c r="H27" s="20">
        <f>+D27+E27-F27</f>
        <v>-9.913492249324918E-11</v>
      </c>
      <c r="I27" s="62"/>
      <c r="J27" s="9"/>
      <c r="K27" s="9">
        <f>24.09+6001.62+25089.71-1232.91+2036.35</f>
        <v>31918.859999999997</v>
      </c>
    </row>
    <row r="28" spans="3:11" ht="13.5" customHeight="1" thickBot="1">
      <c r="C28" s="19" t="s">
        <v>41</v>
      </c>
      <c r="D28" s="20">
        <f>15311.82-15311.82</f>
        <v>0</v>
      </c>
      <c r="E28" s="22"/>
      <c r="F28" s="22"/>
      <c r="G28" s="20"/>
      <c r="H28" s="20">
        <f>+D28+E28-F28</f>
        <v>0</v>
      </c>
      <c r="I28" s="62"/>
      <c r="J28" s="9"/>
      <c r="K28" s="9">
        <f>48.51+14704.99-280.83+4834.19</f>
        <v>19306.86</v>
      </c>
    </row>
    <row r="29" spans="3:11" ht="13.5" customHeight="1" thickBot="1">
      <c r="C29" s="19" t="s">
        <v>42</v>
      </c>
      <c r="D29" s="20">
        <f>10060.36-1703.2-8357.16</f>
        <v>0</v>
      </c>
      <c r="E29" s="22"/>
      <c r="F29" s="22"/>
      <c r="G29" s="20"/>
      <c r="H29" s="20">
        <f>+D29+E29-F29</f>
        <v>0</v>
      </c>
      <c r="I29" s="62"/>
      <c r="J29" s="9"/>
      <c r="K29" s="9">
        <f>1703.2+5198.71-98.6+288.41+4366.28-170.02+3.23</f>
        <v>11291.21</v>
      </c>
    </row>
    <row r="30" spans="3:11" ht="13.5" customHeight="1" hidden="1" thickBot="1">
      <c r="C30" s="19" t="s">
        <v>43</v>
      </c>
      <c r="D30" s="20"/>
      <c r="E30" s="22"/>
      <c r="F30" s="22"/>
      <c r="G30" s="20"/>
      <c r="H30" s="20">
        <f>+D30+E30-F30</f>
        <v>0</v>
      </c>
      <c r="I30" s="63"/>
      <c r="J30" s="9"/>
      <c r="K30" s="9">
        <f>0.16+460.75+757.79-1292.83+60.64+1.93</f>
        <v>-11.559999999999881</v>
      </c>
    </row>
    <row r="31" spans="3:11" ht="13.5" customHeight="1" thickBot="1">
      <c r="C31" s="23" t="s">
        <v>44</v>
      </c>
      <c r="D31" s="24">
        <f>SUM(D26:D30)</f>
        <v>-9.913492249324918E-11</v>
      </c>
      <c r="E31" s="25">
        <f>SUM(E26:E30)</f>
        <v>0</v>
      </c>
      <c r="F31" s="25">
        <f>SUM(F26:F30)</f>
        <v>0</v>
      </c>
      <c r="G31" s="25">
        <f>SUM(G26:G30)</f>
        <v>0</v>
      </c>
      <c r="H31" s="25">
        <f>SUM(H26:H30)</f>
        <v>-9.913492249324918E-11</v>
      </c>
      <c r="I31" s="26"/>
      <c r="J31" s="9"/>
      <c r="K31" s="9"/>
    </row>
    <row r="32" spans="3:11" ht="13.5" customHeight="1" thickBot="1">
      <c r="C32" s="50" t="s">
        <v>45</v>
      </c>
      <c r="D32" s="50"/>
      <c r="E32" s="50"/>
      <c r="F32" s="50"/>
      <c r="G32" s="50"/>
      <c r="H32" s="50"/>
      <c r="I32" s="50"/>
      <c r="J32" s="9"/>
      <c r="K32" s="9"/>
    </row>
    <row r="33" spans="3:12" ht="52.5" customHeight="1" thickBot="1">
      <c r="C33" s="27" t="s">
        <v>30</v>
      </c>
      <c r="D33" s="17" t="s">
        <v>31</v>
      </c>
      <c r="E33" s="18" t="s">
        <v>32</v>
      </c>
      <c r="F33" s="18" t="s">
        <v>33</v>
      </c>
      <c r="G33" s="18" t="s">
        <v>34</v>
      </c>
      <c r="H33" s="18" t="s">
        <v>35</v>
      </c>
      <c r="I33" s="28" t="s">
        <v>46</v>
      </c>
      <c r="J33" s="9"/>
      <c r="K33" s="9"/>
      <c r="L33" s="9"/>
    </row>
    <row r="34" spans="3:12" ht="20.25" customHeight="1" thickBot="1">
      <c r="C34" s="29" t="s">
        <v>47</v>
      </c>
      <c r="D34" s="30">
        <v>91938.13</v>
      </c>
      <c r="E34" s="31">
        <v>823301.52</v>
      </c>
      <c r="F34" s="31">
        <v>798410.07</v>
      </c>
      <c r="G34" s="31">
        <f>+E34</f>
        <v>823301.52</v>
      </c>
      <c r="H34" s="31">
        <f aca="true" t="shared" si="0" ref="H34:H44">+D34+E34-F34</f>
        <v>116829.58000000007</v>
      </c>
      <c r="I34" s="51" t="s">
        <v>48</v>
      </c>
      <c r="J34" s="9">
        <f>53242.74+236.99-1.58+986.59-4.77+48.75-0.16+644.85-0.68+8.73</f>
        <v>55161.45999999999</v>
      </c>
      <c r="K34" s="32">
        <f>+J34-H34</f>
        <v>-61668.12000000008</v>
      </c>
      <c r="L34" s="32">
        <f>56087.93+12.43+47.19-0.68+23.19-D34</f>
        <v>-35768.07</v>
      </c>
    </row>
    <row r="35" spans="3:12" ht="19.5" customHeight="1" thickBot="1">
      <c r="C35" s="19" t="s">
        <v>49</v>
      </c>
      <c r="D35" s="33">
        <v>16267.979999999981</v>
      </c>
      <c r="E35" s="20">
        <v>174048.96</v>
      </c>
      <c r="F35" s="20">
        <v>168786.75</v>
      </c>
      <c r="G35" s="31">
        <v>55949.91</v>
      </c>
      <c r="H35" s="31">
        <f t="shared" si="0"/>
        <v>21530.189999999973</v>
      </c>
      <c r="I35" s="52"/>
      <c r="J35" s="32"/>
      <c r="K35" s="9"/>
      <c r="L35" s="9"/>
    </row>
    <row r="36" spans="3:12" ht="13.5" customHeight="1" thickBot="1">
      <c r="C36" s="27" t="s">
        <v>50</v>
      </c>
      <c r="D36" s="34">
        <v>0</v>
      </c>
      <c r="E36" s="20"/>
      <c r="F36" s="20"/>
      <c r="G36" s="31"/>
      <c r="H36" s="31">
        <f t="shared" si="0"/>
        <v>0</v>
      </c>
      <c r="I36" s="35"/>
      <c r="J36" s="9"/>
      <c r="K36" s="9"/>
      <c r="L36" s="9"/>
    </row>
    <row r="37" spans="3:12" ht="12.75" customHeight="1" thickBot="1">
      <c r="C37" s="23" t="s">
        <v>51</v>
      </c>
      <c r="D37" s="33">
        <v>16061.229999999981</v>
      </c>
      <c r="E37" s="20">
        <v>93477.12</v>
      </c>
      <c r="F37" s="20">
        <v>90187.41</v>
      </c>
      <c r="G37" s="31">
        <v>82650.9</v>
      </c>
      <c r="H37" s="31">
        <f t="shared" si="0"/>
        <v>19350.939999999973</v>
      </c>
      <c r="I37" s="35" t="s">
        <v>52</v>
      </c>
      <c r="J37" s="9"/>
      <c r="K37" s="9"/>
      <c r="L37" s="9"/>
    </row>
    <row r="38" spans="3:12" ht="27" customHeight="1" thickBot="1">
      <c r="C38" s="19" t="s">
        <v>53</v>
      </c>
      <c r="D38" s="33">
        <v>-5.81756864903582E-13</v>
      </c>
      <c r="E38" s="20"/>
      <c r="F38" s="20"/>
      <c r="G38" s="31"/>
      <c r="H38" s="31">
        <f t="shared" si="0"/>
        <v>-5.81756864903582E-13</v>
      </c>
      <c r="I38" s="36" t="s">
        <v>54</v>
      </c>
      <c r="J38" s="9">
        <f>9836.67+2218.23</f>
        <v>12054.9</v>
      </c>
      <c r="K38" s="9">
        <f>1675.54+2098.68+7785.31</f>
        <v>11559.53</v>
      </c>
      <c r="L38" s="9"/>
    </row>
    <row r="39" spans="3:12" ht="13.5" customHeight="1" thickBot="1">
      <c r="C39" s="23" t="s">
        <v>55</v>
      </c>
      <c r="D39" s="33">
        <v>1750.4299999999985</v>
      </c>
      <c r="E39" s="22">
        <v>10951.56</v>
      </c>
      <c r="F39" s="22">
        <v>10620.43</v>
      </c>
      <c r="G39" s="31"/>
      <c r="H39" s="31">
        <f t="shared" si="0"/>
        <v>2081.5599999999977</v>
      </c>
      <c r="I39" s="36" t="s">
        <v>56</v>
      </c>
      <c r="J39" s="9"/>
      <c r="K39" s="9"/>
      <c r="L39" s="9"/>
    </row>
    <row r="40" spans="3:12" ht="13.5" customHeight="1" thickBot="1">
      <c r="C40" s="37" t="s">
        <v>57</v>
      </c>
      <c r="D40" s="33">
        <v>-5.093148125467906E-13</v>
      </c>
      <c r="E40" s="22"/>
      <c r="F40" s="22"/>
      <c r="G40" s="31"/>
      <c r="H40" s="31">
        <f t="shared" si="0"/>
        <v>-5.093148125467906E-13</v>
      </c>
      <c r="I40" s="35"/>
      <c r="J40" s="9"/>
      <c r="K40" s="9"/>
      <c r="L40" s="9"/>
    </row>
    <row r="41" spans="3:12" ht="13.5" customHeight="1" thickBot="1">
      <c r="C41" s="19" t="s">
        <v>58</v>
      </c>
      <c r="D41" s="33">
        <v>0</v>
      </c>
      <c r="E41" s="22"/>
      <c r="F41" s="22"/>
      <c r="G41" s="31"/>
      <c r="H41" s="31">
        <f t="shared" si="0"/>
        <v>0</v>
      </c>
      <c r="I41" s="35"/>
      <c r="J41" s="9">
        <f>1204.38+779.9</f>
        <v>1984.2800000000002</v>
      </c>
      <c r="K41" s="9">
        <f>2268.5+3098.47</f>
        <v>5366.969999999999</v>
      </c>
      <c r="L41" s="9"/>
    </row>
    <row r="42" spans="3:12" ht="13.5" customHeight="1" thickBot="1">
      <c r="C42" s="38" t="s">
        <v>59</v>
      </c>
      <c r="D42" s="33">
        <v>4329.440000000002</v>
      </c>
      <c r="E42" s="22">
        <f>25813.63+3896.34</f>
        <v>29709.97</v>
      </c>
      <c r="F42" s="22">
        <f>24569.49+3440.47</f>
        <v>28009.960000000003</v>
      </c>
      <c r="G42" s="31">
        <f>+E42</f>
        <v>29709.97</v>
      </c>
      <c r="H42" s="31">
        <f t="shared" si="0"/>
        <v>6029.450000000001</v>
      </c>
      <c r="I42" s="35" t="s">
        <v>60</v>
      </c>
      <c r="J42" s="9"/>
      <c r="K42" s="9"/>
      <c r="L42" s="9"/>
    </row>
    <row r="43" spans="3:12" ht="13.5" customHeight="1" thickBot="1">
      <c r="C43" s="19" t="s">
        <v>61</v>
      </c>
      <c r="D43" s="33">
        <v>-155.61</v>
      </c>
      <c r="E43" s="22"/>
      <c r="F43" s="22"/>
      <c r="G43" s="31"/>
      <c r="H43" s="31">
        <f t="shared" si="0"/>
        <v>-155.61</v>
      </c>
      <c r="I43" s="35"/>
      <c r="J43" s="9"/>
      <c r="K43" s="9"/>
      <c r="L43" s="9"/>
    </row>
    <row r="44" spans="3:12" ht="13.5" customHeight="1" thickBot="1">
      <c r="C44" s="19" t="s">
        <v>62</v>
      </c>
      <c r="D44" s="33">
        <v>4130.909999999996</v>
      </c>
      <c r="E44" s="22">
        <v>44196.72</v>
      </c>
      <c r="F44" s="22">
        <v>42641.34</v>
      </c>
      <c r="G44" s="31">
        <v>37571.28</v>
      </c>
      <c r="H44" s="31">
        <f t="shared" si="0"/>
        <v>5686.290000000001</v>
      </c>
      <c r="I44" s="36" t="s">
        <v>63</v>
      </c>
      <c r="J44" s="9"/>
      <c r="K44" s="9"/>
      <c r="L44" s="9"/>
    </row>
    <row r="45" spans="3:12" s="40" customFormat="1" ht="13.5" customHeight="1" thickBot="1">
      <c r="C45" s="23" t="s">
        <v>44</v>
      </c>
      <c r="D45" s="24">
        <f>SUM(D34:D44)</f>
        <v>134322.50999999995</v>
      </c>
      <c r="E45" s="25">
        <f>SUM(E34:E44)</f>
        <v>1175685.85</v>
      </c>
      <c r="F45" s="25">
        <f>SUM(F34:F44)</f>
        <v>1138655.96</v>
      </c>
      <c r="G45" s="25">
        <f>SUM(G34:G44)</f>
        <v>1029183.5800000001</v>
      </c>
      <c r="H45" s="25">
        <f>SUM(H34:H44)</f>
        <v>171352.40000000005</v>
      </c>
      <c r="I45" s="39"/>
      <c r="L45" s="41"/>
    </row>
    <row r="46" spans="3:12" ht="13.5" customHeight="1">
      <c r="C46" s="53" t="s">
        <v>64</v>
      </c>
      <c r="D46" s="53"/>
      <c r="E46" s="53"/>
      <c r="F46" s="53"/>
      <c r="G46" s="53"/>
      <c r="H46" s="53"/>
      <c r="I46" s="53"/>
      <c r="J46" s="9"/>
      <c r="K46" s="9"/>
      <c r="L46" s="9"/>
    </row>
    <row r="47" spans="3:12" ht="53.25" customHeight="1">
      <c r="C47" s="42" t="s">
        <v>65</v>
      </c>
      <c r="D47" s="54" t="s">
        <v>66</v>
      </c>
      <c r="E47" s="54"/>
      <c r="F47" s="54"/>
      <c r="G47" s="54"/>
      <c r="H47" s="54"/>
      <c r="I47" s="43" t="s">
        <v>67</v>
      </c>
      <c r="J47" s="9"/>
      <c r="K47" s="9"/>
      <c r="L47" s="9"/>
    </row>
    <row r="48" spans="3:12" ht="18" customHeight="1">
      <c r="C48" s="44" t="s">
        <v>68</v>
      </c>
      <c r="D48" s="44"/>
      <c r="E48" s="44"/>
      <c r="F48" s="44"/>
      <c r="G48" s="44"/>
      <c r="H48" s="45">
        <f>+H31+H45</f>
        <v>171352.39999999997</v>
      </c>
      <c r="I48" s="46"/>
      <c r="J48" s="9"/>
      <c r="K48" s="9"/>
      <c r="L48" s="9"/>
    </row>
    <row r="49" spans="3:9" s="40" customFormat="1" ht="12.75">
      <c r="C49" s="46" t="s">
        <v>69</v>
      </c>
      <c r="D49" s="46"/>
      <c r="E49" s="46"/>
      <c r="F49" s="46"/>
      <c r="G49" s="46"/>
      <c r="H49" s="46"/>
      <c r="I49" s="46"/>
    </row>
    <row r="50" spans="3:9" ht="15" customHeight="1">
      <c r="C50" s="47"/>
      <c r="D50" s="47"/>
      <c r="E50" s="46"/>
      <c r="F50" s="46"/>
      <c r="G50" s="46"/>
      <c r="H50" s="46"/>
      <c r="I50" s="46"/>
    </row>
    <row r="51" spans="3:9" ht="15" hidden="1">
      <c r="C51" s="46"/>
      <c r="D51" s="48">
        <f>+D34+D35+D36+D39</f>
        <v>109956.53999999998</v>
      </c>
      <c r="E51" s="48">
        <f>+E34+E35+E36+E39</f>
        <v>1008302.04</v>
      </c>
      <c r="F51" s="48">
        <f>+F34+F35+F36+F39</f>
        <v>977817.25</v>
      </c>
      <c r="G51" s="48">
        <f>+G34+G35+G36+G39</f>
        <v>879251.43</v>
      </c>
      <c r="H51" s="48">
        <f>+H34+H35+H36+H39</f>
        <v>140441.33000000005</v>
      </c>
      <c r="I51" s="46"/>
    </row>
    <row r="52" spans="3:9" ht="15" hidden="1">
      <c r="C52" s="46"/>
      <c r="D52" s="49"/>
      <c r="E52" s="46"/>
      <c r="F52" s="46"/>
      <c r="G52" s="46"/>
      <c r="H52" s="46">
        <f>20570.99+95361.76+5171.64+11574.84+1268.32+1697.25+5936.78+19155.82+1819.4+9802.65+8.73+3165.96+478.82</f>
        <v>176012.96000000002</v>
      </c>
      <c r="I52" s="46"/>
    </row>
    <row r="53" spans="3:9" ht="15">
      <c r="C53" s="46" t="s">
        <v>70</v>
      </c>
      <c r="D53" s="46"/>
      <c r="E53" s="49">
        <f>+E45+E31+38350</f>
        <v>1214035.85</v>
      </c>
      <c r="F53" s="49"/>
      <c r="G53" s="49">
        <f>+G45+G31</f>
        <v>1029183.5800000001</v>
      </c>
      <c r="H53" s="49"/>
      <c r="I53" s="46"/>
    </row>
    <row r="54" spans="3:9" ht="15">
      <c r="C54" s="46"/>
      <c r="D54" s="46"/>
      <c r="E54" s="46"/>
      <c r="F54" s="46"/>
      <c r="G54" s="46"/>
      <c r="H54" s="46"/>
      <c r="I54" s="46"/>
    </row>
    <row r="55" spans="3:9" ht="15" hidden="1">
      <c r="C55" s="46"/>
      <c r="D55" s="46">
        <v>203278.85</v>
      </c>
      <c r="E55" s="46"/>
      <c r="F55" s="46"/>
      <c r="G55" s="46"/>
      <c r="H55" s="46"/>
      <c r="I55" s="46"/>
    </row>
    <row r="56" spans="4:9" ht="15" hidden="1">
      <c r="D56" s="46">
        <v>351182.71</v>
      </c>
      <c r="E56" s="46"/>
      <c r="F56" s="46"/>
      <c r="G56" s="46"/>
      <c r="H56" s="46"/>
      <c r="I56" s="46"/>
    </row>
    <row r="57" spans="3:9" ht="15" hidden="1">
      <c r="C57" s="46"/>
      <c r="D57" s="49">
        <f>+D56-D45-D31</f>
        <v>216860.20000000016</v>
      </c>
      <c r="E57" s="46"/>
      <c r="F57" s="46"/>
      <c r="G57" s="46"/>
      <c r="H57" s="46"/>
      <c r="I57" s="46"/>
    </row>
    <row r="58" spans="3:9" ht="15">
      <c r="C58" s="46"/>
      <c r="D58" s="46"/>
      <c r="E58" s="46"/>
      <c r="F58" s="46"/>
      <c r="G58" s="46"/>
      <c r="H58" s="46"/>
      <c r="I58" s="46"/>
    </row>
  </sheetData>
  <sheetProtection/>
  <mergeCells count="10">
    <mergeCell ref="C32:I32"/>
    <mergeCell ref="I34:I35"/>
    <mergeCell ref="C46:I46"/>
    <mergeCell ref="D47:H47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abSelected="1" zoomScaleSheetLayoutView="120" zoomScalePageLayoutView="0" workbookViewId="0" topLeftCell="A13">
      <selection activeCell="I27" sqref="I2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64" t="s">
        <v>0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4" t="s">
        <v>2</v>
      </c>
      <c r="B15" s="64"/>
      <c r="C15" s="64"/>
      <c r="D15" s="64"/>
      <c r="E15" s="64"/>
      <c r="F15" s="64"/>
      <c r="G15" s="64"/>
      <c r="H15" s="64"/>
      <c r="I15" s="64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-274.24847</v>
      </c>
      <c r="C17" s="5"/>
      <c r="D17" s="5">
        <v>174.04896</v>
      </c>
      <c r="E17" s="5">
        <v>168.78675</v>
      </c>
      <c r="F17" s="5">
        <v>38.35</v>
      </c>
      <c r="G17" s="4">
        <v>55.94991</v>
      </c>
      <c r="H17" s="6">
        <v>21.53019</v>
      </c>
      <c r="I17" s="6">
        <f>B17+D17+F17-G17</f>
        <v>-117.79942</v>
      </c>
    </row>
    <row r="19" ht="15">
      <c r="A19" t="s">
        <v>13</v>
      </c>
    </row>
    <row r="20" ht="15">
      <c r="A20" t="s">
        <v>14</v>
      </c>
    </row>
    <row r="21" ht="15">
      <c r="A21" t="s">
        <v>15</v>
      </c>
    </row>
    <row r="22" ht="15">
      <c r="A22" t="s">
        <v>16</v>
      </c>
    </row>
    <row r="23" ht="15">
      <c r="A23" t="s">
        <v>17</v>
      </c>
    </row>
    <row r="24" ht="15">
      <c r="A24" t="s">
        <v>18</v>
      </c>
    </row>
    <row r="25" ht="15">
      <c r="A25" t="s">
        <v>19</v>
      </c>
    </row>
    <row r="26" ht="15">
      <c r="A26" s="7" t="s">
        <v>20</v>
      </c>
    </row>
    <row r="27" ht="15">
      <c r="A27" s="7" t="s">
        <v>21</v>
      </c>
    </row>
    <row r="28" ht="15">
      <c r="A28" s="7" t="s">
        <v>22</v>
      </c>
    </row>
    <row r="29" ht="15">
      <c r="A29" t="s">
        <v>23</v>
      </c>
    </row>
    <row r="30" ht="15">
      <c r="A30" t="s">
        <v>24</v>
      </c>
    </row>
    <row r="31" ht="15">
      <c r="A31" t="s">
        <v>25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2023-03-03T19:16:04Z</dcterms:created>
  <dcterms:modified xsi:type="dcterms:W3CDTF">2023-03-04T13:00:49Z</dcterms:modified>
  <cp:category/>
  <cp:version/>
  <cp:contentType/>
  <cp:contentStatus/>
</cp:coreProperties>
</file>