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<sst xmlns="http://schemas.openxmlformats.org/spreadsheetml/2006/main" count="76" uniqueCount="69">
  <si>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</si>
  <si>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</si>
  <si>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</si>
  <si>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Ветеранов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</si>
  <si>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</si>
  <si>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</si>
  <si>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</si>
  <si>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</si>
  <si>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</si>
  <si>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</si>
  <si>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</si>
  <si>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</si>
  <si>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</si>
  <si>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>ООО "ТСК",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</si>
  <si>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</si>
  <si>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</si>
  <si>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</si>
  <si>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</si>
  <si>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</si>
  <si>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</si>
  <si>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</si>
  <si>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</si>
  <si>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Н/2011-105 от 01.08.2011г.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</si>
  <si>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</si>
  <si>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</si>
  <si>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</si>
  <si>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</si>
  <si>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</si>
  <si>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</si>
  <si>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</si>
  <si>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</si>
  <si>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</si>
  <si>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коээфициент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</si>
  <si>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</si>
  <si>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</si>
  <si>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</si>
  <si>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</si>
  <si>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</si>
  <si>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</si>
  <si>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</si>
  <si>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33150,00 руб. </t>
  </si>
  <si>
    <t>ООО "Икс-Трим", АО "Эр-телеком холдинг", ООО "СкайНэт",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</si>
  <si>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</si>
  <si>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</si>
  <si>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ИТОГО ЖКУ</t>
  </si>
  <si>
    <t>ОТЧЕТ</t>
  </si>
  <si>
    <t>по выполнению плана текущего ремонта жилого дома</t>
  </si>
  <si>
    <t>№ 6 по ул. Ветеранов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</si>
  <si>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</si>
  <si>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</si>
  <si>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</si>
  <si>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</si>
  <si>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</si>
  <si>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</si>
  <si>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</si>
  <si>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</si>
  <si>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</si>
  <si>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</si>
  <si>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332.87</t>
    </r>
    <r>
      <rPr>
        <sz val="10"/>
        <rFont val="Arial Cyr"/>
        <family val="0"/>
      </rPr>
      <t xml:space="preserve"> 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</si>
  <si>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</si>
  <si>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- 0.08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</si>
  <si>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</si>
  <si>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- 4.59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</si>
  <si>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</si>
  <si>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</si>
  <si>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- 1.11 т.р.</t>
  </si>
  <si>
    <t>Расходные материалы - 0.16т.р.</t>
  </si>
  <si>
    <t>Аварийные работы - 5.26 т.р.</t>
  </si>
  <si>
    <t xml:space="preserve">Замена ливневой канализации - 321.67 т.р.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</si>
</sst>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1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4" fontId="10" fillId="6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35" fillId="0" borderId="0" xfId="52">
      <alignment/>
      <protection/>
    </xf>
    <xf numFmtId="0" fontId="35" fillId="0" borderId="16" xfId="52" applyBorder="1" applyAlignment="1">
      <alignment horizontal="center" vertical="center" wrapText="1"/>
      <protection/>
    </xf>
    <xf numFmtId="0" fontId="35" fillId="0" borderId="16" xfId="52" applyFont="1" applyBorder="1" applyAlignment="1">
      <alignment horizontal="center" vertical="center" wrapText="1"/>
      <protection/>
    </xf>
    <xf numFmtId="0" fontId="43" fillId="0" borderId="16" xfId="52" applyFont="1" applyBorder="1" applyAlignment="1">
      <alignment horizontal="center" vertical="center"/>
      <protection/>
    </xf>
    <xf numFmtId="2" fontId="33" fillId="10" borderId="16" xfId="52" applyNumberFormat="1" applyFont="1" applyFill="1" applyBorder="1" applyAlignment="1">
      <alignment horizontal="center" vertical="center"/>
      <protection/>
    </xf>
    <xf numFmtId="2" fontId="43" fillId="34" borderId="16" xfId="52" applyNumberFormat="1" applyFont="1" applyFill="1" applyBorder="1" applyAlignment="1">
      <alignment horizontal="center" vertical="center"/>
      <protection/>
    </xf>
    <xf numFmtId="2" fontId="43" fillId="10" borderId="16" xfId="52" applyNumberFormat="1" applyFont="1" applyFill="1" applyBorder="1" applyAlignment="1">
      <alignment horizontal="center" vertical="center"/>
      <protection/>
    </xf>
    <xf numFmtId="2" fontId="43" fillId="0" borderId="16" xfId="52" applyNumberFormat="1" applyFont="1" applyFill="1" applyBorder="1" applyAlignment="1">
      <alignment horizontal="center" vertical="center"/>
      <protection/>
    </xf>
    <xf numFmtId="0" fontId="52" fillId="34" borderId="0" xfId="52" applyFon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5" fillId="0" borderId="0" xfId="52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60"/>
  <sheetViews>
    <sheetView zoomScalePageLayoutView="0" workbookViewId="0" topLeftCell="C18">
      <selection activeCell="C50" sqref="C50:I5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375" style="39" customWidth="1"/>
    <col min="4" max="4" width="13.125" style="39" customWidth="1"/>
    <col min="5" max="5" width="11.875" style="39" customWidth="1"/>
    <col min="6" max="6" width="12.125" style="39" customWidth="1"/>
    <col min="7" max="7" width="11.875" style="39" customWidth="1"/>
    <col min="8" max="8" width="13.375" style="39" customWidth="1"/>
    <col min="9" max="9" width="22.625" style="39" customWidth="1"/>
    <col min="10" max="10" width="10.125" style="2" hidden="1" customWidth="1"/>
    <col min="11" max="11" width="9.625" style="2" hidden="1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8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58" t="s">
        <v>1</v>
      </c>
      <c r="D24" s="58"/>
      <c r="E24" s="58"/>
      <c r="F24" s="58"/>
      <c r="G24" s="58"/>
      <c r="H24" s="58"/>
      <c r="I24" s="58"/>
    </row>
    <row r="25" spans="3:9" ht="12.75">
      <c r="C25" s="59" t="s">
        <v>2</v>
      </c>
      <c r="D25" s="59"/>
      <c r="E25" s="59"/>
      <c r="F25" s="59"/>
      <c r="G25" s="59"/>
      <c r="H25" s="59"/>
      <c r="I25" s="59"/>
    </row>
    <row r="26" spans="3:9" ht="12.75">
      <c r="C26" s="59" t="s">
        <v>3</v>
      </c>
      <c r="D26" s="59"/>
      <c r="E26" s="59"/>
      <c r="F26" s="59"/>
      <c r="G26" s="59"/>
      <c r="H26" s="59"/>
      <c r="I26" s="59"/>
    </row>
    <row r="27" spans="3:9" ht="6" customHeight="1" thickBot="1">
      <c r="C27" s="60"/>
      <c r="D27" s="60"/>
      <c r="E27" s="60"/>
      <c r="F27" s="60"/>
      <c r="G27" s="60"/>
      <c r="H27" s="60"/>
      <c r="I27" s="60"/>
    </row>
    <row r="28" spans="3:9" ht="51" customHeight="1" thickBot="1">
      <c r="C28" s="9" t="s">
        <v>4</v>
      </c>
      <c r="D28" s="10" t="s">
        <v>5</v>
      </c>
      <c r="E28" s="11" t="s">
        <v>6</v>
      </c>
      <c r="F28" s="11" t="s">
        <v>7</v>
      </c>
      <c r="G28" s="11" t="s">
        <v>8</v>
      </c>
      <c r="H28" s="11" t="s">
        <v>9</v>
      </c>
      <c r="I28" s="10" t="s">
        <v>10</v>
      </c>
    </row>
    <row r="29" spans="3:9" ht="13.5" customHeight="1" thickBot="1">
      <c r="C29" s="61" t="s">
        <v>11</v>
      </c>
      <c r="D29" s="62"/>
      <c r="E29" s="62"/>
      <c r="F29" s="62"/>
      <c r="G29" s="62"/>
      <c r="H29" s="62"/>
      <c r="I29" s="63"/>
    </row>
    <row r="30" spans="3:11" ht="13.5" customHeight="1" thickBot="1">
      <c r="C30" s="12" t="s">
        <v>12</v>
      </c>
      <c r="D30" s="13">
        <v>61611.720000000016</v>
      </c>
      <c r="E30" s="13"/>
      <c r="F30" s="13"/>
      <c r="G30" s="13"/>
      <c r="H30" s="13">
        <f>+D30+E30-F30</f>
        <v>61611.720000000016</v>
      </c>
      <c r="I30" s="64" t="s">
        <v>13</v>
      </c>
      <c r="K30" s="14">
        <f>237831.56-26483.84+15271.61+25853.98+33862.86</f>
        <v>286336.17000000004</v>
      </c>
    </row>
    <row r="31" spans="3:11" ht="13.5" customHeight="1" thickBot="1">
      <c r="C31" s="12" t="s">
        <v>14</v>
      </c>
      <c r="D31" s="13">
        <v>26979.540000000008</v>
      </c>
      <c r="E31" s="15"/>
      <c r="F31" s="15"/>
      <c r="G31" s="13"/>
      <c r="H31" s="13">
        <f>+D31+E31-F31</f>
        <v>26979.540000000008</v>
      </c>
      <c r="I31" s="65"/>
      <c r="K31" s="14">
        <f>5668.05+13939.38-4641.15+97661.25-8559.38+19728.6-2661.07</f>
        <v>121135.68</v>
      </c>
    </row>
    <row r="32" spans="3:11" ht="13.5" customHeight="1" thickBot="1">
      <c r="C32" s="12" t="s">
        <v>15</v>
      </c>
      <c r="D32" s="13">
        <v>13835.150000000003</v>
      </c>
      <c r="E32" s="15"/>
      <c r="F32" s="15"/>
      <c r="G32" s="13"/>
      <c r="H32" s="13">
        <f>+D32+E32-F32</f>
        <v>13835.150000000003</v>
      </c>
      <c r="I32" s="65"/>
      <c r="K32" s="14">
        <f>2688.73+45505.12-3027.23+18761.19-4043.51</f>
        <v>59884.299999999996</v>
      </c>
    </row>
    <row r="33" spans="3:11" ht="13.5" customHeight="1" thickBot="1">
      <c r="C33" s="12" t="s">
        <v>16</v>
      </c>
      <c r="D33" s="13">
        <v>9055.789999999999</v>
      </c>
      <c r="E33" s="15"/>
      <c r="F33" s="15"/>
      <c r="G33" s="13"/>
      <c r="H33" s="13">
        <f>+D33+E33-F33</f>
        <v>9055.789999999999</v>
      </c>
      <c r="I33" s="65"/>
      <c r="K33" s="2">
        <f>708.32+15195.84-1138.11+2674.15-433.84+16935.13-1046.03+6460.44-1413.84</f>
        <v>37942.06000000001</v>
      </c>
    </row>
    <row r="34" spans="3:11" ht="13.5" customHeight="1" hidden="1">
      <c r="C34" s="12" t="s">
        <v>17</v>
      </c>
      <c r="D34" s="13"/>
      <c r="E34" s="15"/>
      <c r="F34" s="15"/>
      <c r="G34" s="13"/>
      <c r="H34" s="13">
        <f>+D34+E34-F34</f>
        <v>0</v>
      </c>
      <c r="I34" s="66"/>
      <c r="K34" s="2">
        <f>10.37+1290.26-478.5+1920.91-708.86+38.96+40.29+1.71</f>
        <v>2115.14</v>
      </c>
    </row>
    <row r="35" spans="3:9" ht="13.5" customHeight="1" thickBot="1">
      <c r="C35" s="16" t="s">
        <v>18</v>
      </c>
      <c r="D35" s="17">
        <f>SUM(D30:D34)</f>
        <v>111482.20000000003</v>
      </c>
      <c r="E35" s="18">
        <f>SUM(E30:E34)</f>
        <v>0</v>
      </c>
      <c r="F35" s="18">
        <f>SUM(F30:F34)</f>
        <v>0</v>
      </c>
      <c r="G35" s="18">
        <f>SUM(G30:G34)</f>
        <v>0</v>
      </c>
      <c r="H35" s="18">
        <f>SUM(H30:H34)</f>
        <v>111482.20000000003</v>
      </c>
      <c r="I35" s="19"/>
    </row>
    <row r="36" spans="3:9" ht="13.5" customHeight="1" thickBot="1">
      <c r="C36" s="53" t="s">
        <v>19</v>
      </c>
      <c r="D36" s="53"/>
      <c r="E36" s="53"/>
      <c r="F36" s="53"/>
      <c r="G36" s="53"/>
      <c r="H36" s="53"/>
      <c r="I36" s="53"/>
    </row>
    <row r="37" spans="3:9" ht="52.5" customHeight="1" thickBot="1">
      <c r="C37" s="20" t="s">
        <v>4</v>
      </c>
      <c r="D37" s="10" t="s">
        <v>5</v>
      </c>
      <c r="E37" s="11" t="s">
        <v>6</v>
      </c>
      <c r="F37" s="11" t="s">
        <v>7</v>
      </c>
      <c r="G37" s="11" t="s">
        <v>8</v>
      </c>
      <c r="H37" s="11" t="s">
        <v>9</v>
      </c>
      <c r="I37" s="21" t="s">
        <v>20</v>
      </c>
    </row>
    <row r="38" spans="3:11" ht="20.25" customHeight="1" thickBot="1">
      <c r="C38" s="22" t="s">
        <v>21</v>
      </c>
      <c r="D38" s="23">
        <v>163100.90999999992</v>
      </c>
      <c r="E38" s="24">
        <v>836568.24</v>
      </c>
      <c r="F38" s="24">
        <v>837583.52</v>
      </c>
      <c r="G38" s="24">
        <f>+E38</f>
        <v>836568.24</v>
      </c>
      <c r="H38" s="24">
        <f aca="true" t="shared" si="0" ref="H38:H48">+D38+E38-F38</f>
        <v>162085.6299999999</v>
      </c>
      <c r="I38" s="54" t="s">
        <v>22</v>
      </c>
      <c r="J38" s="25">
        <f>36.28-15.15+130.82-54.61+122749.35-4012.07-D38</f>
        <v>-44266.28999999992</v>
      </c>
      <c r="K38" s="25">
        <f>763-195.43+2793.13-649.36+151043.06-14669.83-H38</f>
        <v>-23001.05999999988</v>
      </c>
    </row>
    <row r="39" spans="3:10" ht="19.5" customHeight="1" thickBot="1">
      <c r="C39" s="12" t="s">
        <v>23</v>
      </c>
      <c r="D39" s="26">
        <v>36934.18999999997</v>
      </c>
      <c r="E39" s="13">
        <v>185673.84</v>
      </c>
      <c r="F39" s="13">
        <v>185882.74</v>
      </c>
      <c r="G39" s="24">
        <v>332865.13</v>
      </c>
      <c r="H39" s="24">
        <f t="shared" si="0"/>
        <v>36725.28999999998</v>
      </c>
      <c r="I39" s="55"/>
      <c r="J39" s="25">
        <f>31179.27-4298.85</f>
        <v>26880.42</v>
      </c>
    </row>
    <row r="40" spans="3:9" ht="13.5" customHeight="1" thickBot="1">
      <c r="C40" s="20" t="s">
        <v>24</v>
      </c>
      <c r="D40" s="27">
        <v>3986.2999999999993</v>
      </c>
      <c r="E40" s="13"/>
      <c r="F40" s="13"/>
      <c r="G40" s="24"/>
      <c r="H40" s="24">
        <f t="shared" si="0"/>
        <v>3986.2999999999993</v>
      </c>
      <c r="I40" s="28"/>
    </row>
    <row r="41" spans="3:9" ht="12.75" customHeight="1" hidden="1">
      <c r="C41" s="16" t="s">
        <v>25</v>
      </c>
      <c r="D41" s="26">
        <v>0</v>
      </c>
      <c r="E41" s="13"/>
      <c r="F41" s="13"/>
      <c r="G41" s="24"/>
      <c r="H41" s="24">
        <f t="shared" si="0"/>
        <v>0</v>
      </c>
      <c r="I41" s="28" t="s">
        <v>26</v>
      </c>
    </row>
    <row r="42" spans="3:11" ht="27" customHeight="1" thickBot="1">
      <c r="C42" s="12" t="s">
        <v>27</v>
      </c>
      <c r="D42" s="26">
        <v>7247.159999999999</v>
      </c>
      <c r="E42" s="13"/>
      <c r="F42" s="13">
        <v>597.97</v>
      </c>
      <c r="G42" s="24"/>
      <c r="H42" s="24">
        <f t="shared" si="0"/>
        <v>6649.189999999999</v>
      </c>
      <c r="I42" s="29" t="s">
        <v>28</v>
      </c>
      <c r="J42" s="2">
        <f>15851.43-1034.94+11684.78</f>
        <v>26501.27</v>
      </c>
      <c r="K42" s="2">
        <f>7458.28+10132.81+16678.63-4362.11</f>
        <v>29907.61</v>
      </c>
    </row>
    <row r="43" spans="3:10" ht="13.5" customHeight="1" thickBot="1">
      <c r="C43" s="16" t="s">
        <v>29</v>
      </c>
      <c r="D43" s="26">
        <v>2365.7199999999993</v>
      </c>
      <c r="E43" s="15">
        <v>11682.72</v>
      </c>
      <c r="F43" s="15">
        <v>11694.28</v>
      </c>
      <c r="G43" s="24"/>
      <c r="H43" s="24">
        <f t="shared" si="0"/>
        <v>2354.159999999998</v>
      </c>
      <c r="I43" s="29" t="s">
        <v>30</v>
      </c>
      <c r="J43" s="2">
        <f>2099.94-252.85</f>
        <v>1847.0900000000001</v>
      </c>
    </row>
    <row r="44" spans="3:10" ht="13.5" customHeight="1" thickBot="1">
      <c r="C44" s="30" t="s">
        <v>31</v>
      </c>
      <c r="D44" s="26">
        <v>5742.320000000001</v>
      </c>
      <c r="E44" s="15"/>
      <c r="F44" s="15">
        <v>62.04</v>
      </c>
      <c r="G44" s="24"/>
      <c r="H44" s="24">
        <f t="shared" si="0"/>
        <v>5680.280000000001</v>
      </c>
      <c r="I44" s="28"/>
      <c r="J44" s="14">
        <f>24883.37-1607.47</f>
        <v>23275.899999999998</v>
      </c>
    </row>
    <row r="45" spans="3:11" ht="13.5" customHeight="1" thickBot="1">
      <c r="C45" s="16" t="s">
        <v>32</v>
      </c>
      <c r="D45" s="26">
        <v>-354.64</v>
      </c>
      <c r="E45" s="15"/>
      <c r="F45" s="15"/>
      <c r="G45" s="24"/>
      <c r="H45" s="24">
        <f t="shared" si="0"/>
        <v>-354.64</v>
      </c>
      <c r="I45" s="28"/>
      <c r="J45" s="2">
        <f>832.15+1556.96</f>
        <v>2389.11</v>
      </c>
      <c r="K45" s="14">
        <f>11666.22+5945.58</f>
        <v>17611.8</v>
      </c>
    </row>
    <row r="46" spans="3:11" ht="13.5" customHeight="1" thickBot="1">
      <c r="C46" s="31" t="s">
        <v>33</v>
      </c>
      <c r="D46" s="26">
        <v>5270.9100000000035</v>
      </c>
      <c r="E46" s="15">
        <f>3127.41+832.06</f>
        <v>3959.47</v>
      </c>
      <c r="F46" s="15">
        <f>10502.26+2981.48</f>
        <v>13483.74</v>
      </c>
      <c r="G46" s="24">
        <f>+E46</f>
        <v>3959.47</v>
      </c>
      <c r="H46" s="24">
        <f t="shared" si="0"/>
        <v>-4253.359999999997</v>
      </c>
      <c r="I46" s="28" t="s">
        <v>34</v>
      </c>
      <c r="K46" s="14"/>
    </row>
    <row r="47" spans="3:11" ht="13.5" customHeight="1" thickBot="1">
      <c r="C47" s="12" t="s">
        <v>35</v>
      </c>
      <c r="D47" s="26">
        <v>-6733.6</v>
      </c>
      <c r="E47" s="15"/>
      <c r="F47" s="15">
        <f>424.92+162.74+96.14</f>
        <v>683.8000000000001</v>
      </c>
      <c r="G47" s="24"/>
      <c r="H47" s="24">
        <f t="shared" si="0"/>
        <v>-7417.400000000001</v>
      </c>
      <c r="I47" s="28"/>
      <c r="K47" s="14"/>
    </row>
    <row r="48" spans="3:10" ht="13.5" customHeight="1" thickBot="1">
      <c r="C48" s="12" t="s">
        <v>36</v>
      </c>
      <c r="D48" s="26">
        <v>8895.849999999999</v>
      </c>
      <c r="E48" s="15">
        <v>43812.24</v>
      </c>
      <c r="F48" s="15">
        <v>43876.36</v>
      </c>
      <c r="G48" s="24">
        <v>37571.28</v>
      </c>
      <c r="H48" s="24">
        <f t="shared" si="0"/>
        <v>8831.729999999996</v>
      </c>
      <c r="I48" s="29" t="s">
        <v>37</v>
      </c>
      <c r="J48" s="2">
        <f>7909.11-958.66</f>
        <v>6950.45</v>
      </c>
    </row>
    <row r="49" spans="3:12" s="33" customFormat="1" ht="13.5" customHeight="1" thickBot="1">
      <c r="C49" s="16" t="s">
        <v>18</v>
      </c>
      <c r="D49" s="17">
        <f>SUM(D38:D48)</f>
        <v>226455.11999999988</v>
      </c>
      <c r="E49" s="18">
        <f>SUM(E38:E48)</f>
        <v>1081696.51</v>
      </c>
      <c r="F49" s="18">
        <f>SUM(F38:F48)</f>
        <v>1093864.4500000002</v>
      </c>
      <c r="G49" s="18">
        <f>SUM(G38:G48)</f>
        <v>1210964.12</v>
      </c>
      <c r="H49" s="18">
        <f>SUM(H38:H48)</f>
        <v>214287.17999999988</v>
      </c>
      <c r="I49" s="32"/>
      <c r="L49" s="34"/>
    </row>
    <row r="50" spans="3:9" ht="13.5" customHeight="1" thickBot="1">
      <c r="C50" s="56" t="s">
        <v>38</v>
      </c>
      <c r="D50" s="56"/>
      <c r="E50" s="56"/>
      <c r="F50" s="56"/>
      <c r="G50" s="56"/>
      <c r="H50" s="56"/>
      <c r="I50" s="56"/>
    </row>
    <row r="51" spans="3:9" ht="51.75" customHeight="1" thickBot="1">
      <c r="C51" s="35" t="s">
        <v>39</v>
      </c>
      <c r="D51" s="57" t="s">
        <v>40</v>
      </c>
      <c r="E51" s="57"/>
      <c r="F51" s="57"/>
      <c r="G51" s="57"/>
      <c r="H51" s="57"/>
      <c r="I51" s="36" t="s">
        <v>41</v>
      </c>
    </row>
    <row r="52" spans="3:8" ht="26.25" customHeight="1">
      <c r="C52" s="37" t="s">
        <v>42</v>
      </c>
      <c r="D52" s="37"/>
      <c r="E52" s="37"/>
      <c r="F52" s="37"/>
      <c r="G52" s="37"/>
      <c r="H52" s="38">
        <f>+H35+H49</f>
        <v>325769.3799999999</v>
      </c>
    </row>
    <row r="53" spans="3:9" s="40" customFormat="1" ht="12.75" hidden="1">
      <c r="C53" s="39" t="s">
        <v>43</v>
      </c>
      <c r="D53" s="39"/>
      <c r="E53" s="39"/>
      <c r="F53" s="39"/>
      <c r="G53" s="39"/>
      <c r="H53" s="39"/>
      <c r="I53" s="39"/>
    </row>
    <row r="54" spans="3:8" ht="12.75">
      <c r="C54" s="2"/>
      <c r="D54" s="2"/>
      <c r="E54" s="2"/>
      <c r="F54" s="2"/>
      <c r="G54" s="2"/>
      <c r="H54" s="2"/>
    </row>
    <row r="55" spans="3:8" ht="15" customHeight="1" hidden="1">
      <c r="C55" s="41"/>
      <c r="D55" s="42">
        <f>+D38+D39+D40+D43</f>
        <v>206387.11999999988</v>
      </c>
      <c r="E55" s="42">
        <f>+E38+E39+E40+E43</f>
        <v>1033924.7999999999</v>
      </c>
      <c r="F55" s="42">
        <f>+F38+F39+F40+F43</f>
        <v>1035160.54</v>
      </c>
      <c r="G55" s="42">
        <f>+G38+G39+G40+G43</f>
        <v>1169433.37</v>
      </c>
      <c r="H55" s="42">
        <f>+H38+H39+H40+H43</f>
        <v>205151.37999999986</v>
      </c>
    </row>
    <row r="56" spans="4:8" ht="12.75" hidden="1">
      <c r="D56" s="43"/>
      <c r="H56" s="39">
        <f>33093.52+8077.51+2141.49+979.45+127.46+29835.02+8642.14+140653.09+18941.86+3530.82-40.07-12.37+1094.84</f>
        <v>247064.75999999998</v>
      </c>
    </row>
    <row r="57" spans="3:8" ht="12.75">
      <c r="C57" s="39" t="s">
        <v>44</v>
      </c>
      <c r="E57" s="43">
        <f>+E49+E35+33150</f>
        <v>1114846.51</v>
      </c>
      <c r="F57" s="43"/>
      <c r="G57" s="43">
        <f>+G49+G35</f>
        <v>1210964.12</v>
      </c>
      <c r="H57" s="43"/>
    </row>
    <row r="58" ht="12.75" hidden="1">
      <c r="D58" s="39">
        <v>232520.43</v>
      </c>
    </row>
    <row r="59" ht="12.75" hidden="1">
      <c r="D59" s="39">
        <v>585795.91</v>
      </c>
    </row>
    <row r="60" ht="12.75" hidden="1">
      <c r="D60" s="43">
        <f>+D59-D49-D35</f>
        <v>247858.59000000014</v>
      </c>
    </row>
  </sheetData>
  <sheetProtection/>
  <mergeCells count="10">
    <mergeCell ref="C36:I36"/>
    <mergeCell ref="I38:I39"/>
    <mergeCell ref="C50:I50"/>
    <mergeCell ref="D51:H51"/>
    <mergeCell ref="C24:I24"/>
    <mergeCell ref="C25:I25"/>
    <mergeCell ref="C26:I26"/>
    <mergeCell ref="C27:I27"/>
    <mergeCell ref="C29:I29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tabSelected="1" zoomScaleSheetLayoutView="120" zoomScalePageLayoutView="0" workbookViewId="0" topLeftCell="A18">
      <selection activeCell="I26" sqref="I26"/>
    </sheetView>
  </sheetViews>
  <sheetFormatPr defaultColWidth="9.00390625" defaultRowHeight="12.75"/>
  <cols>
    <col min="1" max="1" width="4.625" style="44" customWidth="1"/>
    <col min="2" max="2" width="12.375" style="44" customWidth="1"/>
    <col min="3" max="3" width="13.375" style="44" hidden="1" customWidth="1"/>
    <col min="4" max="4" width="12.125" style="44" customWidth="1"/>
    <col min="5" max="5" width="13.625" style="44" customWidth="1"/>
    <col min="6" max="6" width="13.375" style="44" customWidth="1"/>
    <col min="7" max="7" width="14.375" style="44" customWidth="1"/>
    <col min="8" max="8" width="15.125" style="44" customWidth="1"/>
    <col min="9" max="9" width="14.375" style="44" customWidth="1"/>
    <col min="10" max="16384" width="9.125" style="44" customWidth="1"/>
  </cols>
  <sheetData>
    <row r="13" spans="1:9" ht="15">
      <c r="A13" s="67" t="s">
        <v>45</v>
      </c>
      <c r="B13" s="67"/>
      <c r="C13" s="67"/>
      <c r="D13" s="67"/>
      <c r="E13" s="67"/>
      <c r="F13" s="67"/>
      <c r="G13" s="67"/>
      <c r="H13" s="67"/>
      <c r="I13" s="67"/>
    </row>
    <row r="14" spans="1:9" ht="15">
      <c r="A14" s="67" t="s">
        <v>46</v>
      </c>
      <c r="B14" s="67"/>
      <c r="C14" s="67"/>
      <c r="D14" s="67"/>
      <c r="E14" s="67"/>
      <c r="F14" s="67"/>
      <c r="G14" s="67"/>
      <c r="H14" s="67"/>
      <c r="I14" s="67"/>
    </row>
    <row r="15" spans="1:9" ht="15">
      <c r="A15" s="67" t="s">
        <v>47</v>
      </c>
      <c r="B15" s="67"/>
      <c r="C15" s="67"/>
      <c r="D15" s="67"/>
      <c r="E15" s="67"/>
      <c r="F15" s="67"/>
      <c r="G15" s="67"/>
      <c r="H15" s="67"/>
      <c r="I15" s="67"/>
    </row>
    <row r="16" spans="1:9" ht="60">
      <c r="A16" s="45" t="s">
        <v>48</v>
      </c>
      <c r="B16" s="45" t="s">
        <v>49</v>
      </c>
      <c r="C16" s="45" t="s">
        <v>50</v>
      </c>
      <c r="D16" s="45" t="s">
        <v>51</v>
      </c>
      <c r="E16" s="45" t="s">
        <v>52</v>
      </c>
      <c r="F16" s="46" t="s">
        <v>53</v>
      </c>
      <c r="G16" s="46" t="s">
        <v>54</v>
      </c>
      <c r="H16" s="45" t="s">
        <v>55</v>
      </c>
      <c r="I16" s="45" t="s">
        <v>56</v>
      </c>
    </row>
    <row r="17" spans="1:9" ht="15">
      <c r="A17" s="47" t="s">
        <v>57</v>
      </c>
      <c r="B17" s="48">
        <v>345.36161</v>
      </c>
      <c r="C17" s="49">
        <v>0</v>
      </c>
      <c r="D17" s="49">
        <v>185.67384</v>
      </c>
      <c r="E17" s="49">
        <v>185.88274</v>
      </c>
      <c r="F17" s="49">
        <v>33.15</v>
      </c>
      <c r="G17" s="50">
        <v>332.86513</v>
      </c>
      <c r="H17" s="51">
        <v>36.72529</v>
      </c>
      <c r="I17" s="51">
        <f>B17+D17+F17-G17</f>
        <v>231.32031999999992</v>
      </c>
    </row>
    <row r="19" ht="15">
      <c r="A19" s="44" t="s">
        <v>58</v>
      </c>
    </row>
    <row r="20" spans="1:6" ht="15">
      <c r="A20" s="52" t="s">
        <v>59</v>
      </c>
      <c r="B20" s="52"/>
      <c r="C20" s="52"/>
      <c r="D20" s="52"/>
      <c r="E20" s="52"/>
      <c r="F20" s="52"/>
    </row>
    <row r="21" spans="1:6" ht="15">
      <c r="A21" s="52" t="s">
        <v>60</v>
      </c>
      <c r="B21" s="52"/>
      <c r="C21" s="52"/>
      <c r="D21" s="52"/>
      <c r="E21" s="52"/>
      <c r="F21" s="52"/>
    </row>
    <row r="22" spans="1:6" ht="15">
      <c r="A22" s="52" t="s">
        <v>61</v>
      </c>
      <c r="B22" s="52"/>
      <c r="C22" s="52"/>
      <c r="D22" s="52"/>
      <c r="E22" s="52"/>
      <c r="F22" s="52"/>
    </row>
    <row r="23" spans="1:6" ht="15">
      <c r="A23" s="52" t="s">
        <v>62</v>
      </c>
      <c r="B23" s="52"/>
      <c r="C23" s="52"/>
      <c r="D23" s="52"/>
      <c r="E23" s="52"/>
      <c r="F23" s="52"/>
    </row>
    <row r="24" spans="1:6" ht="15">
      <c r="A24" s="52" t="s">
        <v>63</v>
      </c>
      <c r="B24" s="52"/>
      <c r="C24" s="52"/>
      <c r="D24" s="52"/>
      <c r="E24" s="52"/>
      <c r="F24" s="52"/>
    </row>
    <row r="25" spans="1:6" ht="15">
      <c r="A25" s="52" t="s">
        <v>64</v>
      </c>
      <c r="B25" s="52"/>
      <c r="C25" s="52"/>
      <c r="D25" s="52"/>
      <c r="E25" s="52"/>
      <c r="F25" s="52"/>
    </row>
    <row r="26" spans="1:6" ht="15">
      <c r="A26" s="52" t="s">
        <v>65</v>
      </c>
      <c r="B26" s="52"/>
      <c r="C26" s="52"/>
      <c r="D26" s="52"/>
      <c r="E26" s="52"/>
      <c r="F26" s="52"/>
    </row>
    <row r="27" spans="1:6" ht="15">
      <c r="A27" s="52" t="s">
        <v>66</v>
      </c>
      <c r="B27" s="52"/>
      <c r="C27" s="52"/>
      <c r="D27" s="52"/>
      <c r="E27" s="52"/>
      <c r="F27" s="52"/>
    </row>
    <row r="28" ht="15">
      <c r="A28" s="44" t="s">
        <v>67</v>
      </c>
    </row>
    <row r="29" ht="15">
      <c r="A29" s="52" t="s">
        <v>68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2023-03-03T19:16:56Z</dcterms:created>
  <dcterms:modified xsi:type="dcterms:W3CDTF">2023-03-04T13:01:00Z</dcterms:modified>
  <cp:category/>
  <cp:version/>
  <cp:contentType/>
  <cp:contentStatus/>
</cp:coreProperties>
</file>