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<sst xmlns="http://schemas.openxmlformats.org/spreadsheetml/2006/main" count="78" uniqueCount="71">
  <si>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ОТЧЕТ</t>
  </si>
  <si>
    <t>по выполнению плана текущего ремонта жилого дома</t>
  </si>
  <si>
    <t>№ 12 по ул. Заречная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</si>
  <si>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</si>
  <si>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</si>
  <si>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</si>
  <si>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</si>
  <si>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</si>
  <si>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</si>
  <si>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</si>
  <si>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</si>
  <si>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</si>
  <si>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</si>
  <si>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22</t>
    </r>
    <r>
      <rPr>
        <b/>
        <sz val="11"/>
        <color indexed="8"/>
        <rFont val="Calibri"/>
        <family val="2"/>
      </rPr>
      <t>.61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</si>
  <si>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</si>
  <si>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- 12.70 т.р.</t>
  </si>
  <si>
    <t>Ремонт тепловых сетей,тепловых пунктов и систем теплопотребления - 0.55 т.р.</t>
  </si>
  <si>
    <t xml:space="preserve">Ремонт в помещениях общего пользования (замена разбитых стекол окон, дверей, замков, </t>
  </si>
  <si>
    <t>ремонт поручней, ремонт стен в подъездах) - 0.43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</si>
  <si>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</si>
  <si>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</si>
  <si>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- 3.86 т.р.</t>
  </si>
  <si>
    <t xml:space="preserve">Укрепление водосточных труб, колен, воронок, утепление чердачных перекрытий, замена канали- </t>
  </si>
  <si>
    <t>зационных труб, устройство экранов - 1.08 т.р.</t>
  </si>
  <si>
    <t>Расходные материалы - 0.33т.р.</t>
  </si>
  <si>
    <t>Аварийные работы - 3.66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</si>
  <si>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</si>
  <si>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</si>
  <si>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</si>
  <si>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Заречная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</si>
  <si>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</si>
  <si>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</si>
  <si>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</si>
  <si>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</si>
  <si>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</si>
  <si>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</si>
  <si>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</si>
  <si>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</si>
  <si>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</si>
  <si>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"СТЭК",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</si>
  <si>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</si>
  <si>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</si>
  <si>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</si>
  <si>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</si>
  <si>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</si>
  <si>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</si>
  <si>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</si>
  <si>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</si>
  <si>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Н/2010-86 от 01.09.2010г.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</si>
  <si>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</si>
  <si>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</si>
  <si>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</si>
  <si>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</si>
  <si>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</si>
  <si>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</si>
  <si>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</si>
  <si>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</si>
  <si>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</si>
  <si>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</si>
  <si>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ООО "ПСК"</t>
  </si>
  <si>
    <t>водооснабжение СОИ</t>
  </si>
  <si>
    <t>обслуживание общедомовых приборов учета</t>
  </si>
  <si>
    <t xml:space="preserve"> ООО"Энерго-Сервис"</t>
  </si>
  <si>
    <t>Повышающий коэффициент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</si>
  <si>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</si>
  <si>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</si>
  <si>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33150,00 руб. </t>
  </si>
  <si>
    <t>ООО "Икс-Трим", АО "Эр-телеком холдинг", ООО "СкайНэт",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</si>
  <si>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</si>
  <si>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</si>
  <si>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ИТОГО ЖКУ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</si>
</sst>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2" fontId="41" fillId="10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4" fillId="0" borderId="0" xfId="52" applyFont="1" applyFill="1">
      <alignment/>
      <protection/>
    </xf>
    <xf numFmtId="0" fontId="3" fillId="0" borderId="0" xfId="52" applyFill="1">
      <alignment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12" xfId="52" applyFont="1" applyFill="1" applyBorder="1" applyAlignment="1">
      <alignment horizontal="center"/>
      <protection/>
    </xf>
    <xf numFmtId="0" fontId="4" fillId="0" borderId="12" xfId="52" applyFont="1" applyFill="1" applyBorder="1">
      <alignment/>
      <protection/>
    </xf>
    <xf numFmtId="0" fontId="4" fillId="0" borderId="13" xfId="52" applyFont="1" applyFill="1" applyBorder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>
      <alignment/>
      <protection/>
    </xf>
    <xf numFmtId="0" fontId="8" fillId="0" borderId="14" xfId="52" applyFont="1" applyFill="1" applyBorder="1" applyAlignment="1">
      <alignment horizontal="center" vertical="top" wrapText="1"/>
      <protection/>
    </xf>
    <xf numFmtId="0" fontId="8" fillId="0" borderId="13" xfId="52" applyFont="1" applyFill="1" applyBorder="1" applyAlignment="1">
      <alignment horizontal="center" vertical="top" wrapText="1"/>
      <protection/>
    </xf>
    <xf numFmtId="0" fontId="9" fillId="0" borderId="13" xfId="52" applyFont="1" applyFill="1" applyBorder="1" applyAlignment="1">
      <alignment horizontal="center" vertical="top" wrapText="1"/>
      <protection/>
    </xf>
    <xf numFmtId="0" fontId="5" fillId="0" borderId="15" xfId="52" applyFont="1" applyFill="1" applyBorder="1" applyAlignment="1">
      <alignment horizontal="center" vertical="top" wrapText="1"/>
      <protection/>
    </xf>
    <xf numFmtId="4" fontId="10" fillId="0" borderId="16" xfId="52" applyNumberFormat="1" applyFont="1" applyFill="1" applyBorder="1" applyAlignment="1">
      <alignment horizontal="right" vertical="top" wrapText="1"/>
      <protection/>
    </xf>
    <xf numFmtId="4" fontId="11" fillId="0" borderId="16" xfId="52" applyNumberFormat="1" applyFont="1" applyFill="1" applyBorder="1" applyAlignment="1">
      <alignment vertical="top" wrapText="1"/>
      <protection/>
    </xf>
    <xf numFmtId="2" fontId="3" fillId="0" borderId="0" xfId="52" applyNumberFormat="1" applyFill="1">
      <alignment/>
      <protection/>
    </xf>
    <xf numFmtId="4" fontId="10" fillId="0" borderId="16" xfId="52" applyNumberFormat="1" applyFont="1" applyFill="1" applyBorder="1" applyAlignment="1">
      <alignment vertical="top" wrapText="1"/>
      <protection/>
    </xf>
    <xf numFmtId="4" fontId="5" fillId="10" borderId="16" xfId="52" applyNumberFormat="1" applyFont="1" applyFill="1" applyBorder="1" applyAlignment="1">
      <alignment vertical="top" wrapText="1"/>
      <protection/>
    </xf>
    <xf numFmtId="4" fontId="5" fillId="0" borderId="16" xfId="52" applyNumberFormat="1" applyFont="1" applyFill="1" applyBorder="1" applyAlignment="1">
      <alignment vertical="top" wrapText="1"/>
      <protection/>
    </xf>
    <xf numFmtId="0" fontId="5" fillId="0" borderId="14" xfId="52" applyFont="1" applyFill="1" applyBorder="1" applyAlignment="1">
      <alignment horizontal="center" vertical="top" wrapText="1"/>
      <protection/>
    </xf>
    <xf numFmtId="0" fontId="8" fillId="0" borderId="15" xfId="52" applyFont="1" applyFill="1" applyBorder="1" applyAlignment="1">
      <alignment horizontal="center" vertical="top" wrapText="1"/>
      <protection/>
    </xf>
    <xf numFmtId="0" fontId="8" fillId="0" borderId="16" xfId="52" applyFont="1" applyFill="1" applyBorder="1" applyAlignment="1">
      <alignment horizontal="center" vertical="top" wrapText="1"/>
      <protection/>
    </xf>
    <xf numFmtId="4" fontId="10" fillId="0" borderId="13" xfId="52" applyNumberFormat="1" applyFont="1" applyFill="1" applyBorder="1" applyAlignment="1">
      <alignment horizontal="right" vertical="top" wrapText="1"/>
      <protection/>
    </xf>
    <xf numFmtId="4" fontId="11" fillId="0" borderId="13" xfId="52" applyNumberFormat="1" applyFont="1" applyFill="1" applyBorder="1" applyAlignment="1">
      <alignment vertical="top" wrapText="1"/>
      <protection/>
    </xf>
    <xf numFmtId="4" fontId="3" fillId="0" borderId="0" xfId="52" applyNumberFormat="1" applyFill="1">
      <alignment/>
      <protection/>
    </xf>
    <xf numFmtId="4" fontId="12" fillId="0" borderId="16" xfId="52" applyNumberFormat="1" applyFont="1" applyFill="1" applyBorder="1" applyAlignment="1">
      <alignment horizontal="right" vertical="top" wrapText="1"/>
      <protection/>
    </xf>
    <xf numFmtId="0" fontId="5" fillId="0" borderId="16" xfId="52" applyFont="1" applyFill="1" applyBorder="1" applyAlignment="1">
      <alignment horizontal="center" vertical="top" wrapText="1"/>
      <protection/>
    </xf>
    <xf numFmtId="0" fontId="14" fillId="0" borderId="16" xfId="52" applyFont="1" applyFill="1" applyBorder="1" applyAlignment="1">
      <alignment horizontal="center" vertical="top" wrapText="1"/>
      <protection/>
    </xf>
    <xf numFmtId="0" fontId="10" fillId="0" borderId="16" xfId="52" applyFont="1" applyFill="1" applyBorder="1" applyAlignment="1">
      <alignment horizontal="center" vertical="top" wrapText="1"/>
      <protection/>
    </xf>
    <xf numFmtId="0" fontId="8" fillId="33" borderId="15" xfId="52" applyFont="1" applyFill="1" applyBorder="1" applyAlignment="1">
      <alignment horizontal="center" vertical="top" wrapText="1"/>
      <protection/>
    </xf>
    <xf numFmtId="0" fontId="3" fillId="0" borderId="0" xfId="52" applyFont="1" applyFill="1">
      <alignment/>
      <protection/>
    </xf>
    <xf numFmtId="0" fontId="5" fillId="0" borderId="11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0" fontId="15" fillId="0" borderId="0" xfId="52" applyFont="1" applyFill="1">
      <alignment/>
      <protection/>
    </xf>
    <xf numFmtId="4" fontId="16" fillId="0" borderId="0" xfId="52" applyNumberFormat="1" applyFont="1" applyFill="1">
      <alignment/>
      <protection/>
    </xf>
    <xf numFmtId="0" fontId="10" fillId="0" borderId="0" xfId="52" applyFont="1" applyFill="1">
      <alignment/>
      <protection/>
    </xf>
    <xf numFmtId="0" fontId="17" fillId="0" borderId="0" xfId="52" applyFont="1" applyFill="1">
      <alignment/>
      <protection/>
    </xf>
    <xf numFmtId="4" fontId="14" fillId="0" borderId="0" xfId="52" applyNumberFormat="1" applyFont="1" applyFill="1">
      <alignment/>
      <protection/>
    </xf>
    <xf numFmtId="4" fontId="10" fillId="0" borderId="0" xfId="52" applyNumberFormat="1" applyFont="1" applyFill="1">
      <alignment/>
      <protection/>
    </xf>
    <xf numFmtId="0" fontId="5" fillId="0" borderId="12" xfId="52" applyFont="1" applyFill="1" applyBorder="1" applyAlignment="1">
      <alignment horizontal="center" vertical="top" wrapText="1"/>
      <protection/>
    </xf>
    <xf numFmtId="0" fontId="12" fillId="0" borderId="17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top" wrapText="1"/>
      <protection/>
    </xf>
    <xf numFmtId="4" fontId="10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9" xfId="52" applyFont="1" applyFill="1" applyBorder="1" applyAlignment="1">
      <alignment horizontal="center"/>
      <protection/>
    </xf>
    <xf numFmtId="0" fontId="8" fillId="0" borderId="11" xfId="52" applyFont="1" applyFill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vertical="top" wrapText="1"/>
      <protection/>
    </xf>
    <xf numFmtId="0" fontId="8" fillId="0" borderId="20" xfId="52" applyFont="1" applyFill="1" applyBorder="1" applyAlignment="1">
      <alignment horizontal="center" vertical="top" wrapText="1"/>
      <protection/>
    </xf>
    <xf numFmtId="0" fontId="10" fillId="0" borderId="17" xfId="52" applyFont="1" applyFill="1" applyBorder="1" applyAlignment="1">
      <alignment horizontal="center" vertical="center" wrapText="1"/>
      <protection/>
    </xf>
    <xf numFmtId="0" fontId="10" fillId="0" borderId="21" xfId="52" applyFont="1" applyFill="1" applyBorder="1" applyAlignment="1">
      <alignment horizontal="center" vertical="center" wrapText="1"/>
      <protection/>
    </xf>
    <xf numFmtId="0" fontId="10" fillId="0" borderId="15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6"/>
  <sheetViews>
    <sheetView zoomScalePageLayoutView="0" workbookViewId="0" topLeftCell="C5">
      <selection activeCell="C38" sqref="C38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8.00390625" style="0" customWidth="1"/>
    <col min="4" max="4" width="13.28125" style="0" customWidth="1"/>
    <col min="5" max="5" width="11.8515625" style="0" customWidth="1"/>
    <col min="6" max="6" width="13.28125" style="0" customWidth="1"/>
    <col min="7" max="7" width="11.8515625" style="0" customWidth="1"/>
    <col min="8" max="8" width="13.421875" style="0" customWidth="1"/>
    <col min="9" max="9" width="23.00390625" style="0" customWidth="1"/>
    <col min="10" max="10" width="0" style="0" hidden="1" customWidth="1"/>
    <col min="11" max="11" width="9.57421875" style="0" hidden="1" customWidth="1"/>
    <col min="12" max="12" width="0" style="0" hidden="1" customWidth="1"/>
  </cols>
  <sheetData>
    <row r="1" spans="3:9" ht="12.75" customHeight="1" hidden="1">
      <c r="C1" s="10"/>
      <c r="D1" s="10"/>
      <c r="E1" s="10"/>
      <c r="F1" s="10"/>
      <c r="G1" s="10"/>
      <c r="H1" s="10"/>
      <c r="I1" s="10"/>
    </row>
    <row r="2" spans="3:9" ht="13.5" customHeight="1" hidden="1" thickBot="1">
      <c r="C2" s="10"/>
      <c r="D2" s="10"/>
      <c r="E2" s="10" t="s">
        <v>26</v>
      </c>
      <c r="F2" s="10"/>
      <c r="G2" s="10"/>
      <c r="H2" s="10"/>
      <c r="I2" s="10"/>
    </row>
    <row r="3" spans="3:9" ht="13.5" customHeight="1" hidden="1" thickBot="1">
      <c r="C3" s="12"/>
      <c r="D3" s="13"/>
      <c r="E3" s="14"/>
      <c r="F3" s="14"/>
      <c r="G3" s="14"/>
      <c r="H3" s="14"/>
      <c r="I3" s="15"/>
    </row>
    <row r="4" spans="3:9" ht="12.75" customHeight="1" hidden="1">
      <c r="C4" s="16"/>
      <c r="D4" s="16"/>
      <c r="E4" s="17"/>
      <c r="F4" s="17"/>
      <c r="G4" s="17"/>
      <c r="H4" s="17"/>
      <c r="I4" s="17"/>
    </row>
    <row r="5" spans="3:9" ht="12.75" customHeight="1">
      <c r="C5" s="16"/>
      <c r="D5" s="16"/>
      <c r="E5" s="17"/>
      <c r="F5" s="17"/>
      <c r="G5" s="17"/>
      <c r="H5" s="17"/>
      <c r="I5" s="17"/>
    </row>
    <row r="6" spans="3:9" ht="12.75" customHeight="1">
      <c r="C6" s="16"/>
      <c r="D6" s="16"/>
      <c r="E6" s="17"/>
      <c r="F6" s="17"/>
      <c r="G6" s="17"/>
      <c r="H6" s="17"/>
      <c r="I6" s="17"/>
    </row>
    <row r="7" spans="3:9" ht="12.75" customHeight="1">
      <c r="C7" s="16"/>
      <c r="D7" s="16"/>
      <c r="E7" s="17"/>
      <c r="F7" s="17"/>
      <c r="G7" s="17"/>
      <c r="H7" s="17"/>
      <c r="I7" s="17"/>
    </row>
    <row r="8" spans="3:9" ht="12.75" customHeight="1">
      <c r="C8" s="16"/>
      <c r="D8" s="16"/>
      <c r="E8" s="17"/>
      <c r="F8" s="17"/>
      <c r="G8" s="17"/>
      <c r="H8" s="17"/>
      <c r="I8" s="17"/>
    </row>
    <row r="9" spans="3:9" ht="12.75" customHeight="1">
      <c r="C9" s="16"/>
      <c r="D9" s="16"/>
      <c r="E9" s="17"/>
      <c r="F9" s="17"/>
      <c r="G9" s="17"/>
      <c r="H9" s="17"/>
      <c r="I9" s="17"/>
    </row>
    <row r="10" spans="3:9" ht="12.75" customHeight="1">
      <c r="C10" s="16"/>
      <c r="D10" s="16"/>
      <c r="E10" s="17"/>
      <c r="F10" s="17"/>
      <c r="G10" s="17"/>
      <c r="H10" s="17"/>
      <c r="I10" s="17"/>
    </row>
    <row r="11" spans="3:9" ht="12.75" customHeight="1">
      <c r="C11" s="16"/>
      <c r="D11" s="16"/>
      <c r="E11" s="17"/>
      <c r="F11" s="17"/>
      <c r="G11" s="17"/>
      <c r="H11" s="17"/>
      <c r="I11" s="17"/>
    </row>
    <row r="12" spans="3:9" ht="12.75" customHeight="1">
      <c r="C12" s="16"/>
      <c r="D12" s="16"/>
      <c r="E12" s="17"/>
      <c r="F12" s="17"/>
      <c r="G12" s="17"/>
      <c r="H12" s="17"/>
      <c r="I12" s="17"/>
    </row>
    <row r="13" spans="3:9" ht="12.75" customHeight="1">
      <c r="C13" s="16"/>
      <c r="D13" s="16"/>
      <c r="E13" s="17"/>
      <c r="F13" s="17"/>
      <c r="G13" s="17"/>
      <c r="H13" s="17"/>
      <c r="I13" s="17"/>
    </row>
    <row r="14" spans="3:9" ht="12.75" customHeight="1">
      <c r="C14" s="16"/>
      <c r="D14" s="16"/>
      <c r="E14" s="17"/>
      <c r="F14" s="17"/>
      <c r="G14" s="17"/>
      <c r="H14" s="17"/>
      <c r="I14" s="17"/>
    </row>
    <row r="15" spans="3:9" ht="12.75" customHeight="1">
      <c r="C15" s="16"/>
      <c r="D15" s="16"/>
      <c r="E15" s="17"/>
      <c r="F15" s="17"/>
      <c r="G15" s="17"/>
      <c r="H15" s="17"/>
      <c r="I15" s="17"/>
    </row>
    <row r="16" spans="3:9" ht="12.75" customHeight="1">
      <c r="C16" s="16"/>
      <c r="D16" s="16"/>
      <c r="E16" s="17"/>
      <c r="F16" s="17"/>
      <c r="G16" s="17"/>
      <c r="H16" s="17"/>
      <c r="I16" s="17"/>
    </row>
    <row r="17" spans="3:12" ht="12.75" customHeight="1">
      <c r="C17" s="16"/>
      <c r="D17" s="16"/>
      <c r="E17" s="17"/>
      <c r="F17" s="17"/>
      <c r="G17" s="17"/>
      <c r="H17" s="17"/>
      <c r="I17" s="17"/>
      <c r="J17" s="11"/>
      <c r="K17" s="11"/>
      <c r="L17" s="11"/>
    </row>
    <row r="18" spans="3:12" ht="15">
      <c r="C18" s="53" t="s">
        <v>27</v>
      </c>
      <c r="D18" s="53"/>
      <c r="E18" s="53"/>
      <c r="F18" s="53"/>
      <c r="G18" s="53"/>
      <c r="H18" s="53"/>
      <c r="I18" s="53"/>
      <c r="J18" s="11"/>
      <c r="K18" s="11"/>
      <c r="L18" s="11"/>
    </row>
    <row r="19" spans="3:12" ht="15">
      <c r="C19" s="54" t="s">
        <v>28</v>
      </c>
      <c r="D19" s="54"/>
      <c r="E19" s="54"/>
      <c r="F19" s="54"/>
      <c r="G19" s="54"/>
      <c r="H19" s="54"/>
      <c r="I19" s="54"/>
      <c r="J19" s="11"/>
      <c r="K19" s="11"/>
      <c r="L19" s="11"/>
    </row>
    <row r="20" spans="3:12" ht="15">
      <c r="C20" s="54" t="s">
        <v>29</v>
      </c>
      <c r="D20" s="54"/>
      <c r="E20" s="54"/>
      <c r="F20" s="54"/>
      <c r="G20" s="54"/>
      <c r="H20" s="54"/>
      <c r="I20" s="54"/>
      <c r="J20" s="11"/>
      <c r="K20" s="11"/>
      <c r="L20" s="11"/>
    </row>
    <row r="21" spans="3:12" ht="6" customHeight="1" thickBot="1">
      <c r="C21" s="55"/>
      <c r="D21" s="55"/>
      <c r="E21" s="55"/>
      <c r="F21" s="55"/>
      <c r="G21" s="55"/>
      <c r="H21" s="55"/>
      <c r="I21" s="55"/>
      <c r="J21" s="11"/>
      <c r="K21" s="11"/>
      <c r="L21" s="11"/>
    </row>
    <row r="22" spans="3:12" ht="51" customHeight="1" thickBot="1">
      <c r="C22" s="18" t="s">
        <v>30</v>
      </c>
      <c r="D22" s="19" t="s">
        <v>31</v>
      </c>
      <c r="E22" s="20" t="s">
        <v>32</v>
      </c>
      <c r="F22" s="20" t="s">
        <v>33</v>
      </c>
      <c r="G22" s="20" t="s">
        <v>34</v>
      </c>
      <c r="H22" s="20" t="s">
        <v>35</v>
      </c>
      <c r="I22" s="19" t="s">
        <v>36</v>
      </c>
      <c r="J22" s="11"/>
      <c r="K22" s="11"/>
      <c r="L22" s="11"/>
    </row>
    <row r="23" spans="3:12" ht="13.5" customHeight="1" thickBot="1">
      <c r="C23" s="56" t="s">
        <v>37</v>
      </c>
      <c r="D23" s="57"/>
      <c r="E23" s="57"/>
      <c r="F23" s="57"/>
      <c r="G23" s="57"/>
      <c r="H23" s="57"/>
      <c r="I23" s="58"/>
      <c r="J23" s="11"/>
      <c r="K23" s="11"/>
      <c r="L23" s="11"/>
    </row>
    <row r="24" spans="3:12" ht="13.5" customHeight="1" thickBot="1">
      <c r="C24" s="21" t="s">
        <v>38</v>
      </c>
      <c r="D24" s="22">
        <v>4461.310000000102</v>
      </c>
      <c r="E24" s="23"/>
      <c r="F24" s="23">
        <v>2768.58</v>
      </c>
      <c r="G24" s="23"/>
      <c r="H24" s="23">
        <f>+D24+E24-F24</f>
        <v>1692.7300000001023</v>
      </c>
      <c r="I24" s="59" t="s">
        <v>39</v>
      </c>
      <c r="J24" s="11"/>
      <c r="K24" s="24">
        <f>160951.65-69.54+24204.19</f>
        <v>185086.3</v>
      </c>
      <c r="L24" s="11"/>
    </row>
    <row r="25" spans="3:12" ht="13.5" customHeight="1" thickBot="1">
      <c r="C25" s="21" t="s">
        <v>40</v>
      </c>
      <c r="D25" s="22">
        <v>1351.0800000000004</v>
      </c>
      <c r="E25" s="25"/>
      <c r="F25" s="25">
        <f>591.47+246.98</f>
        <v>838.45</v>
      </c>
      <c r="G25" s="23"/>
      <c r="H25" s="23">
        <f>+D25+E25-F25</f>
        <v>512.6300000000003</v>
      </c>
      <c r="I25" s="60"/>
      <c r="J25" s="11"/>
      <c r="K25" s="11">
        <f>4880.43+49137.75-9433.32</f>
        <v>44584.86</v>
      </c>
      <c r="L25" s="11"/>
    </row>
    <row r="26" spans="3:12" ht="13.5" customHeight="1" thickBot="1">
      <c r="C26" s="21" t="s">
        <v>41</v>
      </c>
      <c r="D26" s="22">
        <v>-1.0132339411939029E-11</v>
      </c>
      <c r="E26" s="25"/>
      <c r="F26" s="25"/>
      <c r="G26" s="23"/>
      <c r="H26" s="23">
        <f>+D26+E26-F26</f>
        <v>-1.0132339411939029E-11</v>
      </c>
      <c r="I26" s="60"/>
      <c r="J26" s="11"/>
      <c r="K26" s="24">
        <f>8.36+24946.82-4610.27+1178.69</f>
        <v>21523.6</v>
      </c>
      <c r="L26" s="11"/>
    </row>
    <row r="27" spans="3:12" ht="13.5" customHeight="1" thickBot="1">
      <c r="C27" s="21" t="s">
        <v>42</v>
      </c>
      <c r="D27" s="22">
        <v>264.1599999999999</v>
      </c>
      <c r="E27" s="25"/>
      <c r="F27" s="25">
        <v>163.94</v>
      </c>
      <c r="G27" s="23"/>
      <c r="H27" s="23">
        <f>+D27+E27-F27</f>
        <v>100.21999999999991</v>
      </c>
      <c r="I27" s="60"/>
      <c r="J27" s="11"/>
      <c r="K27" s="11">
        <f>376+8808.93-1618.09+519.15+6846.65-1302.02+1.8</f>
        <v>13632.419999999998</v>
      </c>
      <c r="L27" s="11"/>
    </row>
    <row r="28" spans="3:12" ht="13.5" customHeight="1" hidden="1" thickBot="1">
      <c r="C28" s="21" t="s">
        <v>43</v>
      </c>
      <c r="D28" s="22"/>
      <c r="E28" s="25"/>
      <c r="F28" s="25"/>
      <c r="G28" s="23"/>
      <c r="H28" s="23">
        <f>+D28+E28-F28</f>
        <v>0</v>
      </c>
      <c r="I28" s="61"/>
      <c r="J28" s="11"/>
      <c r="K28" s="11">
        <f>686.28-0.26+327.5-0.24+86.96+9.44+111.73</f>
        <v>1221.41</v>
      </c>
      <c r="L28" s="11"/>
    </row>
    <row r="29" spans="3:12" ht="13.5" customHeight="1" thickBot="1">
      <c r="C29" s="21" t="s">
        <v>44</v>
      </c>
      <c r="D29" s="26">
        <f>SUM(D24:D28)</f>
        <v>6076.550000000093</v>
      </c>
      <c r="E29" s="27">
        <f>SUM(E24:E28)</f>
        <v>0</v>
      </c>
      <c r="F29" s="27">
        <f>SUM(F24:F28)</f>
        <v>3770.97</v>
      </c>
      <c r="G29" s="27">
        <f>SUM(G24:G28)</f>
        <v>0</v>
      </c>
      <c r="H29" s="27">
        <f>SUM(H24:H28)</f>
        <v>2305.5800000000922</v>
      </c>
      <c r="I29" s="28"/>
      <c r="J29" s="11"/>
      <c r="K29" s="11"/>
      <c r="L29" s="11"/>
    </row>
    <row r="30" spans="3:12" ht="13.5" customHeight="1" thickBot="1">
      <c r="C30" s="48" t="s">
        <v>45</v>
      </c>
      <c r="D30" s="48"/>
      <c r="E30" s="48"/>
      <c r="F30" s="48"/>
      <c r="G30" s="48"/>
      <c r="H30" s="48"/>
      <c r="I30" s="48"/>
      <c r="J30" s="11"/>
      <c r="K30" s="11"/>
      <c r="L30" s="11"/>
    </row>
    <row r="31" spans="3:12" ht="52.5" customHeight="1" thickBot="1">
      <c r="C31" s="29" t="s">
        <v>30</v>
      </c>
      <c r="D31" s="19" t="s">
        <v>31</v>
      </c>
      <c r="E31" s="20" t="s">
        <v>32</v>
      </c>
      <c r="F31" s="20" t="s">
        <v>33</v>
      </c>
      <c r="G31" s="20" t="s">
        <v>34</v>
      </c>
      <c r="H31" s="20" t="s">
        <v>35</v>
      </c>
      <c r="I31" s="30" t="s">
        <v>46</v>
      </c>
      <c r="J31" s="11"/>
      <c r="K31" s="11"/>
      <c r="L31" s="11"/>
    </row>
    <row r="32" spans="3:12" ht="18.75" customHeight="1" thickBot="1">
      <c r="C32" s="18" t="s">
        <v>47</v>
      </c>
      <c r="D32" s="31">
        <v>106613.70999999996</v>
      </c>
      <c r="E32" s="32">
        <v>841471.08</v>
      </c>
      <c r="F32" s="32">
        <v>825776.58</v>
      </c>
      <c r="G32" s="32">
        <f>+E32</f>
        <v>841471.08</v>
      </c>
      <c r="H32" s="32">
        <f>+D32+E32-F32</f>
        <v>122308.20999999996</v>
      </c>
      <c r="I32" s="49" t="s">
        <v>48</v>
      </c>
      <c r="J32" s="11">
        <f>87557.34-24.47+13.43+1.37+1104.81-0.45+106.97-0.04+4860.07-1.72+1201.42-0.42</f>
        <v>94818.31</v>
      </c>
      <c r="K32" s="33">
        <f>+H32-J32</f>
        <v>27489.899999999965</v>
      </c>
      <c r="L32" s="33">
        <f>73771.87-1826.32+35+132.74+3.15+31.01-D32</f>
        <v>-34466.25999999998</v>
      </c>
    </row>
    <row r="33" spans="3:11" ht="21" customHeight="1" thickBot="1">
      <c r="C33" s="21" t="s">
        <v>49</v>
      </c>
      <c r="D33" s="22">
        <v>28981.879999999976</v>
      </c>
      <c r="E33" s="23">
        <v>228745.8</v>
      </c>
      <c r="F33" s="23">
        <v>224479.45</v>
      </c>
      <c r="G33" s="32">
        <v>22609.26</v>
      </c>
      <c r="H33" s="32">
        <f aca="true" t="shared" si="0" ref="H33:H42">+D33+E33-F33</f>
        <v>33248.22999999995</v>
      </c>
      <c r="I33" s="50"/>
      <c r="J33" s="33">
        <f>22181.66-6.24</f>
        <v>22175.42</v>
      </c>
      <c r="K33" s="11"/>
    </row>
    <row r="34" spans="3:11" ht="13.5" customHeight="1" thickBot="1">
      <c r="C34" s="29" t="s">
        <v>50</v>
      </c>
      <c r="D34" s="34">
        <v>2.97859514830634E-11</v>
      </c>
      <c r="E34" s="23"/>
      <c r="F34" s="23"/>
      <c r="G34" s="32"/>
      <c r="H34" s="32">
        <f t="shared" si="0"/>
        <v>2.97859514830634E-11</v>
      </c>
      <c r="I34" s="35"/>
      <c r="J34" s="11"/>
      <c r="K34" s="11"/>
    </row>
    <row r="35" spans="3:11" ht="12.75" customHeight="1" thickBot="1">
      <c r="C35" s="21" t="s">
        <v>51</v>
      </c>
      <c r="D35" s="22">
        <v>15109.599999999991</v>
      </c>
      <c r="E35" s="23">
        <v>119255.64</v>
      </c>
      <c r="F35" s="23">
        <v>120753.13</v>
      </c>
      <c r="G35" s="32">
        <v>78024.52</v>
      </c>
      <c r="H35" s="32">
        <f t="shared" si="0"/>
        <v>13612.109999999986</v>
      </c>
      <c r="I35" s="36" t="s">
        <v>52</v>
      </c>
      <c r="J35" s="11">
        <f>13326.3-3.47</f>
        <v>13322.83</v>
      </c>
      <c r="K35" s="11"/>
    </row>
    <row r="36" spans="3:11" ht="28.5" customHeight="1" thickBot="1">
      <c r="C36" s="21" t="s">
        <v>53</v>
      </c>
      <c r="D36" s="22">
        <v>317.51000000004944</v>
      </c>
      <c r="E36" s="23"/>
      <c r="F36" s="23">
        <v>197.04</v>
      </c>
      <c r="G36" s="32"/>
      <c r="H36" s="32">
        <f t="shared" si="0"/>
        <v>120.47000000004945</v>
      </c>
      <c r="I36" s="37" t="s">
        <v>54</v>
      </c>
      <c r="J36" s="11">
        <f>15385.88-507.67+4526.39</f>
        <v>19404.6</v>
      </c>
      <c r="K36" s="11">
        <f>3652.85+1932.59+18553.59-6.79</f>
        <v>24132.239999999998</v>
      </c>
    </row>
    <row r="37" spans="3:11" ht="27" customHeight="1" thickBot="1">
      <c r="C37" s="21" t="s">
        <v>55</v>
      </c>
      <c r="D37" s="22">
        <v>7620.039999999994</v>
      </c>
      <c r="E37" s="25">
        <v>60142.44</v>
      </c>
      <c r="F37" s="25">
        <v>59020.7</v>
      </c>
      <c r="G37" s="32"/>
      <c r="H37" s="32">
        <f t="shared" si="0"/>
        <v>8741.779999999999</v>
      </c>
      <c r="I37" s="37" t="s">
        <v>56</v>
      </c>
      <c r="J37" s="11">
        <f>4956.3-1.39</f>
        <v>4954.91</v>
      </c>
      <c r="K37" s="11"/>
    </row>
    <row r="38" spans="3:11" ht="13.5" customHeight="1" thickBot="1">
      <c r="C38" s="29" t="s">
        <v>57</v>
      </c>
      <c r="D38" s="22">
        <v>839.0399999999898</v>
      </c>
      <c r="E38" s="25"/>
      <c r="F38" s="25">
        <v>520.69</v>
      </c>
      <c r="G38" s="32"/>
      <c r="H38" s="32">
        <f t="shared" si="0"/>
        <v>318.3499999999898</v>
      </c>
      <c r="I38" s="36"/>
      <c r="J38" s="11">
        <f>13302.64-5.37</f>
        <v>13297.269999999999</v>
      </c>
      <c r="K38" s="11"/>
    </row>
    <row r="39" spans="3:11" ht="13.5" customHeight="1" thickBot="1">
      <c r="C39" s="38" t="s">
        <v>58</v>
      </c>
      <c r="D39" s="22">
        <v>7094.299999999988</v>
      </c>
      <c r="E39" s="25">
        <f>44655.86+10269.15</f>
        <v>54925.01</v>
      </c>
      <c r="F39" s="25">
        <f>43689.95+10085.84</f>
        <v>53775.78999999999</v>
      </c>
      <c r="G39" s="32">
        <f>+E39</f>
        <v>54925.01</v>
      </c>
      <c r="H39" s="32">
        <f t="shared" si="0"/>
        <v>8243.519999999997</v>
      </c>
      <c r="I39" s="36" t="s">
        <v>59</v>
      </c>
      <c r="J39" s="11"/>
      <c r="K39" s="11"/>
    </row>
    <row r="40" spans="3:11" ht="13.5" customHeight="1" thickBot="1">
      <c r="C40" s="29" t="s">
        <v>60</v>
      </c>
      <c r="D40" s="22">
        <v>17137.72</v>
      </c>
      <c r="E40" s="25">
        <f>5666.57+2362.52</f>
        <v>8029.09</v>
      </c>
      <c r="F40" s="25">
        <f>8.05+14215.16+5940.87+0.1</f>
        <v>20164.179999999997</v>
      </c>
      <c r="G40" s="32">
        <f>+E40</f>
        <v>8029.09</v>
      </c>
      <c r="H40" s="32">
        <f t="shared" si="0"/>
        <v>5002.630000000005</v>
      </c>
      <c r="I40" s="36"/>
      <c r="J40" s="11"/>
      <c r="K40" s="11"/>
    </row>
    <row r="41" spans="3:11" ht="24" customHeight="1" thickBot="1">
      <c r="C41" s="29" t="s">
        <v>61</v>
      </c>
      <c r="D41" s="22">
        <v>6978.159999999996</v>
      </c>
      <c r="E41" s="25">
        <v>47804.88</v>
      </c>
      <c r="F41" s="25">
        <v>47003.85</v>
      </c>
      <c r="G41" s="32">
        <v>40693.08</v>
      </c>
      <c r="H41" s="32">
        <f t="shared" si="0"/>
        <v>7779.189999999995</v>
      </c>
      <c r="I41" s="37" t="s">
        <v>62</v>
      </c>
      <c r="J41" s="11"/>
      <c r="K41" s="11"/>
    </row>
    <row r="42" spans="3:11" ht="15.75" thickBot="1">
      <c r="C42" s="29" t="s">
        <v>63</v>
      </c>
      <c r="D42" s="22">
        <v>-9.663381206337363E-13</v>
      </c>
      <c r="E42" s="25"/>
      <c r="F42" s="25"/>
      <c r="G42" s="32"/>
      <c r="H42" s="32">
        <f t="shared" si="0"/>
        <v>-9.663381206337363E-13</v>
      </c>
      <c r="I42" s="37"/>
      <c r="J42" s="11">
        <f>428.19+1111.77</f>
        <v>1539.96</v>
      </c>
      <c r="K42" s="11">
        <f>6363.1+3157.37</f>
        <v>9520.470000000001</v>
      </c>
    </row>
    <row r="43" spans="3:9" s="39" customFormat="1" ht="13.5" customHeight="1" thickBot="1">
      <c r="C43" s="21" t="s">
        <v>44</v>
      </c>
      <c r="D43" s="26">
        <f>SUM(D32:D42)</f>
        <v>190691.95999999996</v>
      </c>
      <c r="E43" s="27">
        <f>SUM(E32:E42)</f>
        <v>1360373.9399999997</v>
      </c>
      <c r="F43" s="27">
        <f>SUM(F32:F42)</f>
        <v>1351691.4100000001</v>
      </c>
      <c r="G43" s="27">
        <f>SUM(G32:G42)</f>
        <v>1045752.0399999999</v>
      </c>
      <c r="H43" s="27">
        <f>SUM(H32:H42)</f>
        <v>199374.48999999996</v>
      </c>
      <c r="I43" s="35"/>
    </row>
    <row r="44" spans="3:11" ht="13.5" customHeight="1" thickBot="1">
      <c r="C44" s="51" t="s">
        <v>64</v>
      </c>
      <c r="D44" s="51"/>
      <c r="E44" s="51"/>
      <c r="F44" s="51"/>
      <c r="G44" s="51"/>
      <c r="H44" s="51"/>
      <c r="I44" s="51"/>
      <c r="J44" s="11"/>
      <c r="K44" s="11"/>
    </row>
    <row r="45" spans="3:11" ht="49.5" customHeight="1" thickBot="1">
      <c r="C45" s="40" t="s">
        <v>65</v>
      </c>
      <c r="D45" s="52" t="s">
        <v>66</v>
      </c>
      <c r="E45" s="52"/>
      <c r="F45" s="52"/>
      <c r="G45" s="52"/>
      <c r="H45" s="52"/>
      <c r="I45" s="41" t="s">
        <v>67</v>
      </c>
      <c r="J45" s="11"/>
      <c r="K45" s="11"/>
    </row>
    <row r="46" spans="3:11" ht="20.25" customHeight="1">
      <c r="C46" s="42" t="s">
        <v>68</v>
      </c>
      <c r="D46" s="42"/>
      <c r="E46" s="42"/>
      <c r="F46" s="42"/>
      <c r="G46" s="42"/>
      <c r="H46" s="43">
        <f>+H29+H43</f>
        <v>201680.07000000007</v>
      </c>
      <c r="I46" s="44"/>
      <c r="J46" s="11"/>
      <c r="K46" s="11"/>
    </row>
    <row r="47" spans="3:11" ht="15" hidden="1">
      <c r="C47" s="45" t="s">
        <v>69</v>
      </c>
      <c r="D47" s="45"/>
      <c r="E47" s="44"/>
      <c r="F47" s="44"/>
      <c r="G47" s="44"/>
      <c r="H47" s="44"/>
      <c r="I47" s="44"/>
      <c r="J47" s="11"/>
      <c r="K47" s="11"/>
    </row>
    <row r="48" spans="3:11" ht="12.75" customHeight="1">
      <c r="C48" s="44"/>
      <c r="D48" s="44"/>
      <c r="E48" s="44"/>
      <c r="F48" s="44"/>
      <c r="G48" s="44"/>
      <c r="H48" s="44"/>
      <c r="I48" s="44"/>
      <c r="J48" s="11"/>
      <c r="K48" s="11"/>
    </row>
    <row r="49" spans="3:8" ht="15" hidden="1">
      <c r="C49" s="44"/>
      <c r="D49" s="46">
        <f>+D32+D33+D34+D37</f>
        <v>143215.62999999995</v>
      </c>
      <c r="E49" s="46">
        <f>+E32+E33+E34+E37</f>
        <v>1130359.3199999998</v>
      </c>
      <c r="F49" s="46">
        <f>+F32+F33+F34+F37</f>
        <v>1109276.73</v>
      </c>
      <c r="G49" s="46">
        <f>+G32+G33+G34+G37</f>
        <v>864080.34</v>
      </c>
      <c r="H49" s="46">
        <f>+H32+H33+H34+H37</f>
        <v>164298.21999999994</v>
      </c>
    </row>
    <row r="50" spans="3:8" ht="15" hidden="1">
      <c r="C50" s="44"/>
      <c r="D50" s="47"/>
      <c r="E50" s="44"/>
      <c r="F50" s="44"/>
      <c r="G50" s="44"/>
      <c r="H50" s="44">
        <f>27447.76+99496.97+14273.1+5656.98+201.27-369.63+25345.3+9352.79+7948.34+1831.84</f>
        <v>191184.71999999997</v>
      </c>
    </row>
    <row r="51" spans="3:8" ht="15">
      <c r="C51" s="44" t="s">
        <v>70</v>
      </c>
      <c r="D51" s="44"/>
      <c r="E51" s="47">
        <f>+E43+E29+33150</f>
        <v>1393523.9399999997</v>
      </c>
      <c r="F51" s="47"/>
      <c r="G51" s="47">
        <f>+G43+G29</f>
        <v>1045752.0399999999</v>
      </c>
      <c r="H51" s="47"/>
    </row>
    <row r="52" spans="3:8" ht="15">
      <c r="C52" s="44"/>
      <c r="D52" s="44"/>
      <c r="E52" s="44"/>
      <c r="F52" s="44"/>
      <c r="G52" s="44"/>
      <c r="H52" s="44"/>
    </row>
    <row r="53" spans="3:8" ht="15" hidden="1">
      <c r="C53" s="44"/>
      <c r="D53" s="44">
        <v>103493.16</v>
      </c>
      <c r="E53" s="44"/>
      <c r="F53" s="44"/>
      <c r="G53" s="44"/>
      <c r="H53" s="44"/>
    </row>
    <row r="54" spans="3:8" ht="15" hidden="1">
      <c r="C54" s="44"/>
      <c r="D54" s="44">
        <v>254998.89</v>
      </c>
      <c r="E54" s="44"/>
      <c r="F54" s="44"/>
      <c r="G54" s="44"/>
      <c r="H54" s="44"/>
    </row>
    <row r="55" spans="3:8" ht="15" hidden="1">
      <c r="C55" s="44"/>
      <c r="D55" s="47">
        <f>+D54-D43-D29</f>
        <v>58230.37999999996</v>
      </c>
      <c r="E55" s="44"/>
      <c r="F55" s="44"/>
      <c r="G55" s="44"/>
      <c r="H55" s="44"/>
    </row>
    <row r="56" spans="3:8" ht="15">
      <c r="C56" s="44"/>
      <c r="D56" s="44"/>
      <c r="E56" s="44"/>
      <c r="F56" s="44"/>
      <c r="G56" s="44"/>
      <c r="H56" s="44"/>
    </row>
  </sheetData>
  <sheetProtection/>
  <mergeCells count="10">
    <mergeCell ref="C30:I30"/>
    <mergeCell ref="I32:I33"/>
    <mergeCell ref="C44:I44"/>
    <mergeCell ref="D45:H45"/>
    <mergeCell ref="C18:I18"/>
    <mergeCell ref="C19:I19"/>
    <mergeCell ref="C20:I20"/>
    <mergeCell ref="C21:I21"/>
    <mergeCell ref="C23:I23"/>
    <mergeCell ref="I24:I2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31"/>
  <sheetViews>
    <sheetView tabSelected="1" zoomScaleSheetLayoutView="120" zoomScalePageLayoutView="0" workbookViewId="0" topLeftCell="A18">
      <selection activeCell="I29" sqref="I29"/>
    </sheetView>
  </sheetViews>
  <sheetFormatPr defaultColWidth="9.140625" defaultRowHeight="15"/>
  <cols>
    <col min="1" max="1" width="4.57421875" style="0" customWidth="1"/>
    <col min="2" max="2" width="12.421875" style="0" customWidth="1"/>
    <col min="3" max="3" width="13.421875" style="0" hidden="1" customWidth="1"/>
    <col min="4" max="4" width="12.140625" style="0" customWidth="1"/>
    <col min="5" max="5" width="13.57421875" style="0" customWidth="1"/>
    <col min="6" max="6" width="13.421875" style="0" customWidth="1"/>
    <col min="7" max="7" width="14.421875" style="0" customWidth="1"/>
    <col min="8" max="8" width="15.140625" style="0" customWidth="1"/>
    <col min="9" max="9" width="14.421875" style="0" customWidth="1"/>
  </cols>
  <sheetData>
    <row r="13" spans="1:9" ht="15">
      <c r="A13" s="62" t="s">
        <v>0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1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2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 ht="15">
      <c r="A17" s="3" t="s">
        <v>12</v>
      </c>
      <c r="B17" s="4">
        <v>-328.82372</v>
      </c>
      <c r="C17" s="5"/>
      <c r="D17" s="5">
        <v>228.7458</v>
      </c>
      <c r="E17" s="5">
        <v>224.47945</v>
      </c>
      <c r="F17" s="5">
        <v>33.15</v>
      </c>
      <c r="G17" s="4">
        <v>22.60926</v>
      </c>
      <c r="H17" s="6">
        <v>33.24823</v>
      </c>
      <c r="I17" s="6">
        <f>B17+D17+F17-G17</f>
        <v>-89.53717999999998</v>
      </c>
    </row>
    <row r="18" ht="16.5" customHeight="1"/>
    <row r="19" ht="15">
      <c r="A19" t="s">
        <v>13</v>
      </c>
    </row>
    <row r="20" spans="1:7" ht="15">
      <c r="A20" s="7" t="s">
        <v>14</v>
      </c>
      <c r="B20" s="7"/>
      <c r="C20" s="8"/>
      <c r="D20" s="8"/>
      <c r="E20" s="8"/>
      <c r="F20" s="8"/>
      <c r="G20" s="8"/>
    </row>
    <row r="21" spans="1:7" ht="15">
      <c r="A21" s="9" t="s">
        <v>15</v>
      </c>
      <c r="B21" s="7"/>
      <c r="C21" s="8"/>
      <c r="D21" s="8"/>
      <c r="E21" s="8"/>
      <c r="F21" s="8"/>
      <c r="G21" s="8"/>
    </row>
    <row r="22" spans="1:7" ht="15">
      <c r="A22" s="7" t="s">
        <v>16</v>
      </c>
      <c r="B22" s="7"/>
      <c r="C22" s="8"/>
      <c r="D22" s="8"/>
      <c r="E22" s="8"/>
      <c r="F22" s="8"/>
      <c r="G22" s="8"/>
    </row>
    <row r="23" spans="1:7" ht="15">
      <c r="A23" s="9" t="s">
        <v>17</v>
      </c>
      <c r="B23" s="7"/>
      <c r="C23" s="8"/>
      <c r="D23" s="8"/>
      <c r="E23" s="8"/>
      <c r="F23" s="8"/>
      <c r="G23" s="8"/>
    </row>
    <row r="24" spans="1:7" ht="15">
      <c r="A24" s="9" t="s">
        <v>18</v>
      </c>
      <c r="B24" s="7"/>
      <c r="C24" s="8"/>
      <c r="D24" s="8"/>
      <c r="E24" s="8"/>
      <c r="F24" s="8"/>
      <c r="G24" s="8"/>
    </row>
    <row r="25" spans="1:7" ht="15">
      <c r="A25" s="9" t="s">
        <v>19</v>
      </c>
      <c r="B25" s="7"/>
      <c r="C25" s="8"/>
      <c r="D25" s="8"/>
      <c r="E25" s="8"/>
      <c r="F25" s="8"/>
      <c r="G25" s="8"/>
    </row>
    <row r="26" spans="1:7" ht="15">
      <c r="A26" s="7" t="s">
        <v>20</v>
      </c>
      <c r="B26" s="7"/>
      <c r="C26" s="8"/>
      <c r="D26" s="8"/>
      <c r="E26" s="8"/>
      <c r="F26" s="8"/>
      <c r="G26" s="8"/>
    </row>
    <row r="27" spans="1:7" ht="15">
      <c r="A27" s="7" t="s">
        <v>21</v>
      </c>
      <c r="B27" s="7"/>
      <c r="C27" s="8"/>
      <c r="D27" s="8"/>
      <c r="E27" s="8"/>
      <c r="F27" s="8"/>
      <c r="G27" s="8"/>
    </row>
    <row r="28" spans="1:7" ht="15">
      <c r="A28" s="7" t="s">
        <v>22</v>
      </c>
      <c r="B28" s="7"/>
      <c r="C28" s="8"/>
      <c r="D28" s="8"/>
      <c r="E28" s="8"/>
      <c r="F28" s="8"/>
      <c r="G28" s="8"/>
    </row>
    <row r="29" spans="1:7" ht="15">
      <c r="A29" s="7" t="s">
        <v>23</v>
      </c>
      <c r="B29" s="7"/>
      <c r="C29" s="8"/>
      <c r="D29" s="8"/>
      <c r="E29" s="8"/>
      <c r="F29" s="8"/>
      <c r="G29" s="8"/>
    </row>
    <row r="30" ht="15">
      <c r="A30" t="s">
        <v>24</v>
      </c>
    </row>
    <row r="31" ht="15">
      <c r="A31" t="s">
        <v>25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2023-03-03T19:26:41Z</dcterms:created>
  <dcterms:modified xsi:type="dcterms:W3CDTF">2023-03-04T13:02:30Z</dcterms:modified>
  <cp:category/>
  <cp:version/>
  <cp:contentType/>
  <cp:contentStatus/>
</cp:coreProperties>
</file>