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ЧР4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D60" i="1"/>
  <c r="G55"/>
  <c r="F55"/>
  <c r="E55"/>
  <c r="D55"/>
  <c r="D47"/>
  <c r="H46"/>
  <c r="K45"/>
  <c r="J45"/>
  <c r="H45"/>
  <c r="H44"/>
  <c r="G44"/>
  <c r="F44"/>
  <c r="G43"/>
  <c r="G47" s="1"/>
  <c r="G58" s="1"/>
  <c r="F43"/>
  <c r="F47" s="1"/>
  <c r="E43"/>
  <c r="H43" s="1"/>
  <c r="J42"/>
  <c r="H42"/>
  <c r="J41"/>
  <c r="H41"/>
  <c r="H40"/>
  <c r="K39"/>
  <c r="J39"/>
  <c r="H39"/>
  <c r="H38"/>
  <c r="H37"/>
  <c r="K36"/>
  <c r="J36"/>
  <c r="H36"/>
  <c r="K35"/>
  <c r="J35"/>
  <c r="H35"/>
  <c r="H47" s="1"/>
  <c r="G35"/>
  <c r="G32"/>
  <c r="F32"/>
  <c r="E32"/>
  <c r="D32"/>
  <c r="D62" s="1"/>
  <c r="K31"/>
  <c r="J31"/>
  <c r="H31"/>
  <c r="L31" s="1"/>
  <c r="K30"/>
  <c r="H30"/>
  <c r="K29"/>
  <c r="H29"/>
  <c r="H32" s="1"/>
  <c r="H51" s="1"/>
  <c r="H57" s="1"/>
  <c r="K28"/>
  <c r="H28"/>
  <c r="F28"/>
  <c r="K27"/>
  <c r="H27"/>
  <c r="H55" l="1"/>
  <c r="E47"/>
  <c r="E58" s="1"/>
</calcChain>
</file>

<file path=xl/sharedStrings.xml><?xml version="1.0" encoding="utf-8"?>
<sst xmlns="http://schemas.openxmlformats.org/spreadsheetml/2006/main" count="83" uniqueCount="75">
  <si>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</si>
  <si>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</si>
  <si>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</si>
  <si>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4 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</si>
  <si>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</si>
  <si>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</si>
  <si>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</si>
  <si>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</si>
  <si>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</si>
  <si>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</si>
  <si>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</si>
  <si>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</si>
  <si>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</si>
  <si>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</si>
  <si>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</si>
  <si>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</si>
  <si>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</si>
  <si>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</si>
  <si>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</si>
  <si>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</si>
  <si>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</si>
  <si>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</si>
  <si>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Н/2008-36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</si>
  <si>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</si>
  <si>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</si>
  <si>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</si>
  <si>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</si>
  <si>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</si>
  <si>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</si>
  <si>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</si>
  <si>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</si>
  <si>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</si>
  <si>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</si>
  <si>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ООО"Энерго-Сервис"</t>
  </si>
  <si>
    <t>электроэнергия СОИ</t>
  </si>
  <si>
    <t>ООО "ПСК"</t>
  </si>
  <si>
    <t>водоснабжение СОИ</t>
  </si>
  <si>
    <t>Повышающий коэффициент</t>
  </si>
  <si>
    <t>сист. коллек. прием. тел.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</si>
  <si>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</si>
  <si>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</si>
  <si>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24700,00 руб. </t>
  </si>
  <si>
    <t>ООО "Смарт Телеком", ООО "Икс Трим", АО "Эр-Телеком холдинг"</t>
  </si>
  <si>
    <t>МКУ "Всеволожская межпоселенческая библиотека"</t>
  </si>
  <si>
    <t xml:space="preserve">Поступило от МКУ "Всеволожская межпоселенческая библиотека" за управление и содержание общедомового имущества 6569,28 руб. 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</si>
  <si>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</si>
  <si>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</si>
  <si>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</si>
  <si>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антенна</t>
  </si>
  <si>
    <t>ИТОГО ЖКУ</t>
  </si>
  <si>
    <t>ОТЧЕТ</t>
  </si>
  <si>
    <t>по выполнению плана текущего ремонта жилого дома</t>
  </si>
  <si>
    <t>№ 4 по мкр. Черная Речка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</si>
  <si>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</si>
  <si>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</si>
  <si>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</si>
  <si>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</si>
  <si>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</si>
  <si>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</si>
  <si>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</si>
  <si>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</si>
  <si>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</si>
  <si>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</si>
  <si>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81.70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</si>
  <si>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</si>
  <si>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- 70.10 т.р.</t>
  </si>
  <si>
    <t>Ремонт систем ГВС, ХВС, ЦО - 0.49 т.р.</t>
  </si>
  <si>
    <t>Ремонт тепловых сетей,тепловых пунктов и систем теплопотребления - 2.49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</si>
  <si>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</si>
  <si>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- 0.28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</si>
  <si>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</si>
  <si>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</si>
  <si>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- 0.73  т.р.</t>
  </si>
  <si>
    <t>Аварийные работы - 6.80т.р.</t>
  </si>
  <si>
    <t>Расходные материалы - 0.81 т.р.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</si>
</sst>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0" fillId="0" borderId="0" xfId="0" applyNumberFormat="1" applyFill="1"/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2" fillId="0" borderId="0" xfId="0" applyFont="1" applyFill="1"/>
    <xf numFmtId="4" fontId="14" fillId="0" borderId="0" xfId="0" applyNumberFormat="1" applyFont="1" applyFill="1"/>
    <xf numFmtId="4" fontId="10" fillId="0" borderId="0" xfId="0" applyNumberFormat="1" applyFont="1" applyFill="1"/>
    <xf numFmtId="2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3" borderId="0" xfId="1" applyFill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opLeftCell="C28" zoomScaleNormal="100" zoomScaleSheetLayoutView="100" workbookViewId="0">
      <selection activeCell="E58" sqref="E58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9.140625" style="52" customWidth="1"/>
    <col min="4" max="4" width="13.28515625" style="52" customWidth="1"/>
    <col min="5" max="5" width="11.85546875" style="52" customWidth="1"/>
    <col min="6" max="6" width="13.28515625" style="52" customWidth="1"/>
    <col min="7" max="7" width="11.85546875" style="52" customWidth="1"/>
    <col min="8" max="8" width="13.140625" style="52" customWidth="1"/>
    <col min="9" max="9" width="23.28515625" style="52" customWidth="1"/>
    <col min="10" max="11" width="9.5703125" style="2" hidden="1" customWidth="1"/>
    <col min="12" max="12" width="0" style="2" hidden="1" customWidth="1"/>
    <col min="13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2" ht="12.75" customHeight="1">
      <c r="C17" s="7"/>
      <c r="D17" s="7"/>
      <c r="E17" s="8"/>
      <c r="F17" s="8"/>
      <c r="G17" s="8"/>
      <c r="H17" s="8"/>
      <c r="I17" s="8"/>
    </row>
    <row r="18" spans="3:12" ht="12.75" customHeight="1">
      <c r="C18" s="7"/>
      <c r="D18" s="7"/>
      <c r="E18" s="8"/>
      <c r="F18" s="8"/>
      <c r="G18" s="8"/>
      <c r="H18" s="8"/>
      <c r="I18" s="8"/>
    </row>
    <row r="19" spans="3:12" ht="12.75" customHeight="1">
      <c r="C19" s="7"/>
      <c r="D19" s="7"/>
      <c r="E19" s="8"/>
      <c r="F19" s="8"/>
      <c r="G19" s="8"/>
      <c r="H19" s="8"/>
      <c r="I19" s="8"/>
    </row>
    <row r="20" spans="3:12" ht="12.75" customHeight="1">
      <c r="C20" s="7"/>
      <c r="D20" s="7"/>
      <c r="E20" s="8"/>
      <c r="F20" s="8"/>
      <c r="G20" s="8"/>
      <c r="H20" s="8"/>
      <c r="I20" s="8"/>
    </row>
    <row r="21" spans="3:12" ht="14.25">
      <c r="C21" s="9" t="s">
        <v>1</v>
      </c>
      <c r="D21" s="9"/>
      <c r="E21" s="9"/>
      <c r="F21" s="9"/>
      <c r="G21" s="9"/>
      <c r="H21" s="9"/>
      <c r="I21" s="9"/>
    </row>
    <row r="22" spans="3:12">
      <c r="C22" s="10" t="s">
        <v>2</v>
      </c>
      <c r="D22" s="10"/>
      <c r="E22" s="10"/>
      <c r="F22" s="10"/>
      <c r="G22" s="10"/>
      <c r="H22" s="10"/>
      <c r="I22" s="10"/>
    </row>
    <row r="23" spans="3:12">
      <c r="C23" s="10" t="s">
        <v>3</v>
      </c>
      <c r="D23" s="10"/>
      <c r="E23" s="10"/>
      <c r="F23" s="10"/>
      <c r="G23" s="10"/>
      <c r="H23" s="10"/>
      <c r="I23" s="10"/>
    </row>
    <row r="24" spans="3:12" ht="6" customHeight="1" thickBot="1">
      <c r="C24" s="11"/>
      <c r="D24" s="11"/>
      <c r="E24" s="11"/>
      <c r="F24" s="11"/>
      <c r="G24" s="11"/>
      <c r="H24" s="11"/>
      <c r="I24" s="11"/>
    </row>
    <row r="25" spans="3:12" ht="56.25" customHeight="1" thickBot="1">
      <c r="C25" s="12" t="s">
        <v>4</v>
      </c>
      <c r="D25" s="13" t="s">
        <v>5</v>
      </c>
      <c r="E25" s="14" t="s">
        <v>6</v>
      </c>
      <c r="F25" s="14" t="s">
        <v>7</v>
      </c>
      <c r="G25" s="14" t="s">
        <v>8</v>
      </c>
      <c r="H25" s="14" t="s">
        <v>9</v>
      </c>
      <c r="I25" s="13" t="s">
        <v>10</v>
      </c>
    </row>
    <row r="26" spans="3:12" ht="13.5" customHeight="1" thickBot="1">
      <c r="C26" s="15" t="s">
        <v>11</v>
      </c>
      <c r="D26" s="16"/>
      <c r="E26" s="16"/>
      <c r="F26" s="16"/>
      <c r="G26" s="16"/>
      <c r="H26" s="16"/>
      <c r="I26" s="17"/>
    </row>
    <row r="27" spans="3:12" ht="13.5" customHeight="1" thickBot="1">
      <c r="C27" s="18" t="s">
        <v>12</v>
      </c>
      <c r="D27" s="19">
        <v>1314.0800000000063</v>
      </c>
      <c r="E27" s="20"/>
      <c r="F27" s="20">
        <v>12.14</v>
      </c>
      <c r="G27" s="20"/>
      <c r="H27" s="20">
        <f>+D27+E27-F27</f>
        <v>1301.9400000000062</v>
      </c>
      <c r="I27" s="21" t="s">
        <v>13</v>
      </c>
      <c r="K27" s="22">
        <f>143185.89+46118+304513.04-31.63+32358.56</f>
        <v>526143.86</v>
      </c>
    </row>
    <row r="28" spans="3:12" ht="13.5" customHeight="1" thickBot="1">
      <c r="C28" s="18" t="s">
        <v>14</v>
      </c>
      <c r="D28" s="19">
        <v>11887.13</v>
      </c>
      <c r="E28" s="23"/>
      <c r="F28" s="23">
        <f>1.91+0.01</f>
        <v>1.92</v>
      </c>
      <c r="G28" s="20"/>
      <c r="H28" s="20">
        <f>+D28+E28-F28</f>
        <v>11885.21</v>
      </c>
      <c r="I28" s="24"/>
      <c r="J28" s="22"/>
      <c r="K28" s="22">
        <f>74660.42+14618.65+15050.46+117241.99-10501.21</f>
        <v>211070.31000000003</v>
      </c>
    </row>
    <row r="29" spans="3:12" ht="13.5" customHeight="1" thickBot="1">
      <c r="C29" s="18" t="s">
        <v>15</v>
      </c>
      <c r="D29" s="19">
        <v>1460.640000000004</v>
      </c>
      <c r="E29" s="23"/>
      <c r="F29" s="23">
        <v>0.8</v>
      </c>
      <c r="G29" s="20"/>
      <c r="H29" s="20">
        <f>+D29+E29-F29</f>
        <v>1459.840000000004</v>
      </c>
      <c r="I29" s="24"/>
      <c r="K29" s="22">
        <f>52648.59+67247.72-2617.99+6925.21</f>
        <v>124203.53</v>
      </c>
    </row>
    <row r="30" spans="3:12" ht="13.5" customHeight="1" thickBot="1">
      <c r="C30" s="18" t="s">
        <v>16</v>
      </c>
      <c r="D30" s="19">
        <v>1025.4999999999745</v>
      </c>
      <c r="E30" s="23"/>
      <c r="F30" s="23">
        <v>0.54</v>
      </c>
      <c r="G30" s="20"/>
      <c r="H30" s="20">
        <f>+D30+E30-F30</f>
        <v>1024.9599999999746</v>
      </c>
      <c r="I30" s="24"/>
      <c r="K30" s="22">
        <f>1931.81+25972.24-1861.26+11349.05+27287.64-905.69+18154.41</f>
        <v>81928.2</v>
      </c>
    </row>
    <row r="31" spans="3:12" ht="13.5" hidden="1" customHeight="1" thickBot="1">
      <c r="C31" s="18" t="s">
        <v>17</v>
      </c>
      <c r="D31" s="19"/>
      <c r="E31" s="23"/>
      <c r="F31" s="23"/>
      <c r="G31" s="20"/>
      <c r="H31" s="20">
        <f>+D31+E31-F31</f>
        <v>0</v>
      </c>
      <c r="I31" s="25"/>
      <c r="J31" s="2">
        <f>21.44-18323.13+8.3-3322.47+1792.72-5.23+125.93-1.34</f>
        <v>-19703.780000000002</v>
      </c>
      <c r="K31" s="2">
        <f>5.26-17831.7+2.03-3322.47+1355-19.78+112.53-0.23</f>
        <v>-19699.360000000004</v>
      </c>
      <c r="L31" s="26">
        <f>+H31-K31</f>
        <v>19699.360000000004</v>
      </c>
    </row>
    <row r="32" spans="3:12" ht="13.5" customHeight="1" thickBot="1">
      <c r="C32" s="18" t="s">
        <v>18</v>
      </c>
      <c r="D32" s="27">
        <f>SUM(D27:D31)</f>
        <v>15687.349999999984</v>
      </c>
      <c r="E32" s="28">
        <f>SUM(E27:E31)</f>
        <v>0</v>
      </c>
      <c r="F32" s="28">
        <f>SUM(F27:F31)</f>
        <v>15.400000000000002</v>
      </c>
      <c r="G32" s="28">
        <f>SUM(G27:G31)</f>
        <v>0</v>
      </c>
      <c r="H32" s="28">
        <f>SUM(H27:H31)</f>
        <v>15671.949999999983</v>
      </c>
      <c r="I32" s="18"/>
    </row>
    <row r="33" spans="3:11" ht="13.5" customHeight="1" thickBot="1">
      <c r="C33" s="29" t="s">
        <v>19</v>
      </c>
      <c r="D33" s="29"/>
      <c r="E33" s="29"/>
      <c r="F33" s="29"/>
      <c r="G33" s="29"/>
      <c r="H33" s="29"/>
      <c r="I33" s="29"/>
    </row>
    <row r="34" spans="3:11" ht="57" customHeight="1" thickBot="1">
      <c r="C34" s="30" t="s">
        <v>4</v>
      </c>
      <c r="D34" s="13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31" t="s">
        <v>20</v>
      </c>
    </row>
    <row r="35" spans="3:11" ht="31.5" customHeight="1" thickBot="1">
      <c r="C35" s="12" t="s">
        <v>21</v>
      </c>
      <c r="D35" s="32">
        <v>294435.96999999997</v>
      </c>
      <c r="E35" s="33">
        <v>563260.93999999994</v>
      </c>
      <c r="F35" s="33">
        <v>488601.97</v>
      </c>
      <c r="G35" s="34">
        <f>+E35</f>
        <v>563260.93999999994</v>
      </c>
      <c r="H35" s="34">
        <f t="shared" ref="H35:H41" si="0">+D35+E35-F35</f>
        <v>369094.93999999994</v>
      </c>
      <c r="I35" s="35" t="s">
        <v>22</v>
      </c>
      <c r="J35" s="22">
        <f>221559.09-162.51+60.15-2.86+16.6-0.79</f>
        <v>221469.68</v>
      </c>
      <c r="K35" s="22">
        <f>253157.59-8.24+1208.65-28.55+421.96-44.13</f>
        <v>254707.28</v>
      </c>
    </row>
    <row r="36" spans="3:11" ht="14.25" customHeight="1" thickBot="1">
      <c r="C36" s="18" t="s">
        <v>23</v>
      </c>
      <c r="D36" s="19">
        <v>64799.659999999974</v>
      </c>
      <c r="E36" s="20">
        <v>125168.67</v>
      </c>
      <c r="F36" s="20">
        <v>108560.44</v>
      </c>
      <c r="G36" s="34">
        <v>81696</v>
      </c>
      <c r="H36" s="34">
        <f t="shared" si="0"/>
        <v>81407.889999999956</v>
      </c>
      <c r="I36" s="36"/>
      <c r="J36" s="2">
        <f>49951.18-33.68</f>
        <v>49917.5</v>
      </c>
      <c r="K36" s="2">
        <f>56271.6-1.75</f>
        <v>56269.85</v>
      </c>
    </row>
    <row r="37" spans="3:11" ht="13.5" customHeight="1" thickBot="1">
      <c r="C37" s="30" t="s">
        <v>24</v>
      </c>
      <c r="D37" s="37">
        <v>14.319999999999709</v>
      </c>
      <c r="E37" s="20"/>
      <c r="F37" s="20"/>
      <c r="G37" s="34"/>
      <c r="H37" s="34">
        <f t="shared" si="0"/>
        <v>14.319999999999709</v>
      </c>
      <c r="I37" s="38"/>
    </row>
    <row r="38" spans="3:11" ht="12.75" hidden="1" customHeight="1" thickBot="1">
      <c r="C38" s="18" t="s">
        <v>25</v>
      </c>
      <c r="D38" s="19">
        <v>0</v>
      </c>
      <c r="E38" s="20"/>
      <c r="F38" s="20"/>
      <c r="G38" s="34"/>
      <c r="H38" s="34">
        <f t="shared" si="0"/>
        <v>0</v>
      </c>
      <c r="I38" s="39" t="s">
        <v>26</v>
      </c>
    </row>
    <row r="39" spans="3:11" ht="27" customHeight="1" thickBot="1">
      <c r="C39" s="18" t="s">
        <v>27</v>
      </c>
      <c r="D39" s="19">
        <v>-740.54999999999882</v>
      </c>
      <c r="E39" s="20"/>
      <c r="F39" s="20">
        <v>12.05</v>
      </c>
      <c r="G39" s="34"/>
      <c r="H39" s="34">
        <f t="shared" si="0"/>
        <v>-752.59999999999877</v>
      </c>
      <c r="I39" s="40" t="s">
        <v>28</v>
      </c>
      <c r="J39" s="2">
        <f>18387.22-36.97+31077.76</f>
        <v>49428.009999999995</v>
      </c>
      <c r="K39" s="2">
        <f>27912.17+12573.37+16517.85-1.9</f>
        <v>57001.49</v>
      </c>
    </row>
    <row r="40" spans="3:11" ht="27" customHeight="1" thickBot="1">
      <c r="C40" s="18" t="s">
        <v>29</v>
      </c>
      <c r="D40" s="19">
        <v>7402.0400000000009</v>
      </c>
      <c r="E40" s="23">
        <v>12745.59</v>
      </c>
      <c r="F40" s="23">
        <v>11037.66</v>
      </c>
      <c r="G40" s="34">
        <v>9410.4</v>
      </c>
      <c r="H40" s="34">
        <f t="shared" si="0"/>
        <v>9109.9700000000012</v>
      </c>
      <c r="I40" s="40" t="s">
        <v>30</v>
      </c>
    </row>
    <row r="41" spans="3:11" ht="13.5" customHeight="1" thickBot="1">
      <c r="C41" s="30" t="s">
        <v>31</v>
      </c>
      <c r="D41" s="19">
        <v>557.16999999999416</v>
      </c>
      <c r="E41" s="23"/>
      <c r="F41" s="23">
        <v>2.78</v>
      </c>
      <c r="G41" s="34"/>
      <c r="H41" s="34">
        <f t="shared" si="0"/>
        <v>554.38999999999419</v>
      </c>
      <c r="I41" s="39"/>
      <c r="J41" s="2">
        <f>42008.04-23.75</f>
        <v>41984.29</v>
      </c>
    </row>
    <row r="42" spans="3:11" ht="13.5" customHeight="1" thickBot="1">
      <c r="C42" s="18" t="s">
        <v>32</v>
      </c>
      <c r="D42" s="19">
        <v>47215.719999999987</v>
      </c>
      <c r="E42" s="23">
        <v>80754.539999999994</v>
      </c>
      <c r="F42" s="23">
        <v>70057.53</v>
      </c>
      <c r="G42" s="34">
        <v>43773.84</v>
      </c>
      <c r="H42" s="34">
        <f>+D42+E42-F42</f>
        <v>57912.729999999981</v>
      </c>
      <c r="I42" s="40" t="s">
        <v>33</v>
      </c>
      <c r="J42" s="2">
        <f>32318.39-1.21</f>
        <v>32317.18</v>
      </c>
    </row>
    <row r="43" spans="3:11" ht="13.5" customHeight="1" thickBot="1">
      <c r="C43" s="18" t="s">
        <v>34</v>
      </c>
      <c r="D43" s="19">
        <v>-979.64999999999964</v>
      </c>
      <c r="E43" s="23">
        <f>9246.81+371.08</f>
        <v>9617.89</v>
      </c>
      <c r="F43" s="23">
        <f>4430.38+166.46</f>
        <v>4596.84</v>
      </c>
      <c r="G43" s="34">
        <f>+E43</f>
        <v>9617.89</v>
      </c>
      <c r="H43" s="34">
        <f>+D43+E43-F43</f>
        <v>4041.3999999999996</v>
      </c>
      <c r="I43" s="40" t="s">
        <v>35</v>
      </c>
    </row>
    <row r="44" spans="3:11" ht="13.5" customHeight="1" thickBot="1">
      <c r="C44" s="18" t="s">
        <v>36</v>
      </c>
      <c r="D44" s="19">
        <v>41053.270000000004</v>
      </c>
      <c r="E44" s="23">
        <v>225322.1</v>
      </c>
      <c r="F44" s="23">
        <f>190254.45+22.2+48.22</f>
        <v>190324.87000000002</v>
      </c>
      <c r="G44" s="34">
        <f>+E44</f>
        <v>225322.1</v>
      </c>
      <c r="H44" s="34">
        <f>+D44+E44-F44</f>
        <v>76050.499999999971</v>
      </c>
      <c r="I44" s="40"/>
    </row>
    <row r="45" spans="3:11" ht="13.5" customHeight="1" thickBot="1">
      <c r="C45" s="30" t="s">
        <v>37</v>
      </c>
      <c r="D45" s="19">
        <v>1402.0200000000114</v>
      </c>
      <c r="E45" s="23"/>
      <c r="F45" s="23"/>
      <c r="G45" s="34"/>
      <c r="H45" s="34">
        <f>+D45+E45-F45</f>
        <v>1402.0200000000114</v>
      </c>
      <c r="I45" s="40"/>
      <c r="J45" s="2">
        <f>4092.55-33.26+8264.71-67.17</f>
        <v>12256.83</v>
      </c>
      <c r="K45" s="2">
        <f>28136.19-1216.11+13949.65-602.12</f>
        <v>40267.609999999993</v>
      </c>
    </row>
    <row r="46" spans="3:11" ht="13.5" customHeight="1" thickBot="1">
      <c r="C46" s="18" t="s">
        <v>38</v>
      </c>
      <c r="D46" s="19">
        <v>0</v>
      </c>
      <c r="E46" s="23"/>
      <c r="F46" s="23"/>
      <c r="G46" s="34"/>
      <c r="H46" s="34">
        <f>+D46+E46-F46</f>
        <v>0</v>
      </c>
      <c r="I46" s="39"/>
    </row>
    <row r="47" spans="3:11" s="41" customFormat="1" ht="17.25" customHeight="1" thickBot="1">
      <c r="C47" s="18" t="s">
        <v>18</v>
      </c>
      <c r="D47" s="27">
        <f>SUM(D35:D46)</f>
        <v>455159.96999999991</v>
      </c>
      <c r="E47" s="28">
        <f>SUM(E35:E46)</f>
        <v>1016869.73</v>
      </c>
      <c r="F47" s="28">
        <f>SUM(F35:F46)</f>
        <v>873194.14</v>
      </c>
      <c r="G47" s="28">
        <f>SUM(G35:G46)</f>
        <v>933081.16999999993</v>
      </c>
      <c r="H47" s="28">
        <f>SUM(H35:H46)</f>
        <v>598835.55999999994</v>
      </c>
      <c r="I47" s="38"/>
    </row>
    <row r="48" spans="3:11" s="41" customFormat="1" ht="17.25" customHeight="1" thickBot="1">
      <c r="C48" s="42" t="s">
        <v>39</v>
      </c>
      <c r="D48" s="42"/>
      <c r="E48" s="42"/>
      <c r="F48" s="42"/>
      <c r="G48" s="42"/>
      <c r="H48" s="42"/>
      <c r="I48" s="42"/>
    </row>
    <row r="49" spans="3:9" ht="42.75" customHeight="1" thickBot="1">
      <c r="C49" s="43" t="s">
        <v>40</v>
      </c>
      <c r="D49" s="44" t="s">
        <v>41</v>
      </c>
      <c r="E49" s="44"/>
      <c r="F49" s="44"/>
      <c r="G49" s="44"/>
      <c r="H49" s="44"/>
      <c r="I49" s="45" t="s">
        <v>42</v>
      </c>
    </row>
    <row r="50" spans="3:9" s="41" customFormat="1" ht="40.5" customHeight="1" thickBot="1">
      <c r="C50" s="43" t="s">
        <v>43</v>
      </c>
      <c r="D50" s="46" t="s">
        <v>44</v>
      </c>
      <c r="E50" s="47"/>
      <c r="F50" s="47"/>
      <c r="G50" s="47"/>
      <c r="H50" s="48"/>
      <c r="I50" s="49" t="s">
        <v>43</v>
      </c>
    </row>
    <row r="51" spans="3:9" ht="21" customHeight="1">
      <c r="C51" s="50" t="s">
        <v>45</v>
      </c>
      <c r="D51" s="50"/>
      <c r="E51" s="50"/>
      <c r="F51" s="50"/>
      <c r="G51" s="50"/>
      <c r="H51" s="51">
        <f>+H32+H47</f>
        <v>614507.50999999989</v>
      </c>
    </row>
    <row r="52" spans="3:9" ht="15">
      <c r="C52" s="53" t="s">
        <v>46</v>
      </c>
      <c r="D52" s="53"/>
    </row>
    <row r="53" spans="3:9" ht="12.75" hidden="1" customHeight="1">
      <c r="C53" s="54" t="s">
        <v>47</v>
      </c>
    </row>
    <row r="54" spans="3:9">
      <c r="C54" s="2"/>
      <c r="D54" s="2"/>
      <c r="E54" s="2"/>
      <c r="F54" s="2"/>
      <c r="G54" s="2"/>
      <c r="H54" s="2"/>
    </row>
    <row r="55" spans="3:9" hidden="1">
      <c r="D55" s="55">
        <f>+D35+D36+D37+D40</f>
        <v>366651.98999999993</v>
      </c>
      <c r="E55" s="55">
        <f>+E35+E36+E37+E40</f>
        <v>701175.2</v>
      </c>
      <c r="F55" s="55">
        <f>+F35+F36+F37+F40</f>
        <v>608200.06999999995</v>
      </c>
      <c r="G55" s="55">
        <f>+G35+G36+G37+G40</f>
        <v>654367.34</v>
      </c>
      <c r="H55" s="55">
        <f>+H35+H36+H37+H40</f>
        <v>459627.11999999988</v>
      </c>
    </row>
    <row r="56" spans="3:9" hidden="1">
      <c r="D56" s="56"/>
      <c r="H56" s="57">
        <v>475080.43</v>
      </c>
    </row>
    <row r="57" spans="3:9" hidden="1">
      <c r="D57" s="56"/>
      <c r="E57" s="56"/>
      <c r="F57" s="56"/>
      <c r="G57" s="56"/>
      <c r="H57" s="56">
        <f>+H51-H56</f>
        <v>139427.0799999999</v>
      </c>
      <c r="I57" s="52" t="s">
        <v>48</v>
      </c>
    </row>
    <row r="58" spans="3:9">
      <c r="C58" s="52" t="s">
        <v>49</v>
      </c>
      <c r="E58" s="56">
        <f>+E47+E32+24700+6569.28</f>
        <v>1048139.01</v>
      </c>
      <c r="G58" s="56">
        <f>+G47+G32</f>
        <v>933081.16999999993</v>
      </c>
      <c r="H58" s="56"/>
    </row>
    <row r="60" spans="3:9" hidden="1">
      <c r="D60" s="52">
        <f>266861.61+259872.66+217200.88+185003.28+148788.77+246134.12+242429.14+66002.98</f>
        <v>1632293.44</v>
      </c>
    </row>
    <row r="61" spans="3:9" hidden="1">
      <c r="D61" s="52">
        <v>1968375.68</v>
      </c>
    </row>
    <row r="62" spans="3:9" hidden="1">
      <c r="D62" s="56">
        <f>+D61-D47-D32</f>
        <v>1497528.3599999999</v>
      </c>
    </row>
  </sheetData>
  <mergeCells count="11">
    <mergeCell ref="C33:I33"/>
    <mergeCell ref="I35:I36"/>
    <mergeCell ref="C48:I48"/>
    <mergeCell ref="D49:H49"/>
    <mergeCell ref="D50:H50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1"/>
  <sheetViews>
    <sheetView tabSelected="1" topLeftCell="A16" zoomScaleNormal="100" zoomScaleSheetLayoutView="120" workbookViewId="0">
      <selection activeCell="B41" sqref="B41"/>
    </sheetView>
  </sheetViews>
  <sheetFormatPr defaultRowHeight="15"/>
  <cols>
    <col min="1" max="1" width="4.5703125" style="59" customWidth="1"/>
    <col min="2" max="2" width="12.42578125" style="59" customWidth="1"/>
    <col min="3" max="3" width="13.42578125" style="59" hidden="1" customWidth="1"/>
    <col min="4" max="4" width="12.140625" style="59" customWidth="1"/>
    <col min="5" max="5" width="13.5703125" style="59" customWidth="1"/>
    <col min="6" max="6" width="13.42578125" style="59" customWidth="1"/>
    <col min="7" max="7" width="14.42578125" style="59" customWidth="1"/>
    <col min="8" max="8" width="15.140625" style="59" customWidth="1"/>
    <col min="9" max="9" width="13.5703125" style="59" customWidth="1"/>
    <col min="10" max="16384" width="9.140625" style="59"/>
  </cols>
  <sheetData>
    <row r="13" spans="1:9">
      <c r="A13" s="58" t="s">
        <v>50</v>
      </c>
      <c r="B13" s="58"/>
      <c r="C13" s="58"/>
      <c r="D13" s="58"/>
      <c r="E13" s="58"/>
      <c r="F13" s="58"/>
      <c r="G13" s="58"/>
      <c r="H13" s="58"/>
      <c r="I13" s="58"/>
    </row>
    <row r="14" spans="1:9">
      <c r="A14" s="58" t="s">
        <v>51</v>
      </c>
      <c r="B14" s="58"/>
      <c r="C14" s="58"/>
      <c r="D14" s="58"/>
      <c r="E14" s="58"/>
      <c r="F14" s="58"/>
      <c r="G14" s="58"/>
      <c r="H14" s="58"/>
      <c r="I14" s="58"/>
    </row>
    <row r="15" spans="1:9">
      <c r="A15" s="58" t="s">
        <v>52</v>
      </c>
      <c r="B15" s="58"/>
      <c r="C15" s="58"/>
      <c r="D15" s="58"/>
      <c r="E15" s="58"/>
      <c r="F15" s="58"/>
      <c r="G15" s="58"/>
      <c r="H15" s="58"/>
      <c r="I15" s="58"/>
    </row>
    <row r="16" spans="1:9" ht="60">
      <c r="A16" s="60" t="s">
        <v>53</v>
      </c>
      <c r="B16" s="60" t="s">
        <v>54</v>
      </c>
      <c r="C16" s="60" t="s">
        <v>55</v>
      </c>
      <c r="D16" s="60" t="s">
        <v>56</v>
      </c>
      <c r="E16" s="60" t="s">
        <v>57</v>
      </c>
      <c r="F16" s="61" t="s">
        <v>58</v>
      </c>
      <c r="G16" s="61" t="s">
        <v>59</v>
      </c>
      <c r="H16" s="60" t="s">
        <v>60</v>
      </c>
      <c r="I16" s="60" t="s">
        <v>61</v>
      </c>
    </row>
    <row r="17" spans="1:9">
      <c r="A17" s="62" t="s">
        <v>62</v>
      </c>
      <c r="B17" s="63">
        <v>-187.91727999999998</v>
      </c>
      <c r="C17" s="63"/>
      <c r="D17" s="63">
        <v>125.16867000000001</v>
      </c>
      <c r="E17" s="63">
        <v>108.56044</v>
      </c>
      <c r="F17" s="63">
        <v>31.269279999999998</v>
      </c>
      <c r="G17" s="63">
        <v>81.695999999999998</v>
      </c>
      <c r="H17" s="63">
        <v>81.407889999999995</v>
      </c>
      <c r="I17" s="63">
        <f>B17+D17+F17-G17</f>
        <v>-113.17532999999997</v>
      </c>
    </row>
    <row r="19" spans="1:9">
      <c r="A19" s="59" t="s">
        <v>63</v>
      </c>
    </row>
    <row r="20" spans="1:9">
      <c r="A20" s="64" t="s">
        <v>64</v>
      </c>
    </row>
    <row r="21" spans="1:9">
      <c r="A21" s="64" t="s">
        <v>65</v>
      </c>
      <c r="D21" s="65"/>
      <c r="E21" s="65"/>
      <c r="F21" s="65"/>
    </row>
    <row r="22" spans="1:9">
      <c r="A22" s="64" t="s">
        <v>66</v>
      </c>
      <c r="D22" s="65"/>
      <c r="E22" s="65"/>
      <c r="F22" s="65"/>
    </row>
    <row r="23" spans="1:9">
      <c r="A23" s="64" t="s">
        <v>67</v>
      </c>
      <c r="D23" s="65"/>
      <c r="E23" s="65"/>
      <c r="F23" s="65"/>
    </row>
    <row r="24" spans="1:9">
      <c r="A24" s="64" t="s">
        <v>68</v>
      </c>
      <c r="D24" s="65"/>
      <c r="E24" s="65"/>
      <c r="F24" s="65"/>
    </row>
    <row r="25" spans="1:9">
      <c r="A25" s="59" t="s">
        <v>69</v>
      </c>
      <c r="D25" s="65"/>
      <c r="E25" s="65"/>
      <c r="F25" s="65"/>
    </row>
    <row r="26" spans="1:9">
      <c r="A26" s="59" t="s">
        <v>70</v>
      </c>
      <c r="D26" s="65"/>
      <c r="E26" s="65"/>
      <c r="F26" s="65"/>
    </row>
    <row r="27" spans="1:9">
      <c r="A27" s="59" t="s">
        <v>71</v>
      </c>
    </row>
    <row r="28" spans="1:9">
      <c r="A28" s="59" t="s">
        <v>72</v>
      </c>
    </row>
    <row r="29" spans="1:9">
      <c r="A29" s="59" t="s">
        <v>73</v>
      </c>
      <c r="I29" s="65"/>
    </row>
    <row r="30" spans="1:9">
      <c r="A30" s="59" t="s">
        <v>74</v>
      </c>
      <c r="I30" s="65"/>
    </row>
    <row r="31" spans="1:9">
      <c r="I31" s="65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ЧР4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2024-03-12T07:44:46Z</dcterms:created>
  <dcterms:modified xsi:type="dcterms:W3CDTF">2024-03-12T07:45:21Z</dcterms:modified>
</cp:coreProperties>
</file>