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Кленовая5 1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E52" i="2"/>
  <c r="H51"/>
  <c r="F50"/>
  <c r="E50"/>
  <c r="D50"/>
  <c r="E44"/>
  <c r="D44"/>
  <c r="J43"/>
  <c r="H43"/>
  <c r="H42"/>
  <c r="F42"/>
  <c r="H41"/>
  <c r="G41"/>
  <c r="F41"/>
  <c r="F44" s="1"/>
  <c r="E41"/>
  <c r="K40"/>
  <c r="H40"/>
  <c r="J39"/>
  <c r="H39"/>
  <c r="J38"/>
  <c r="H38"/>
  <c r="K37"/>
  <c r="J37"/>
  <c r="H37"/>
  <c r="H36"/>
  <c r="H35"/>
  <c r="J34"/>
  <c r="H34"/>
  <c r="J33"/>
  <c r="H33"/>
  <c r="H50" s="1"/>
  <c r="G33"/>
  <c r="G44" s="1"/>
  <c r="G52" s="1"/>
  <c r="G30"/>
  <c r="F30"/>
  <c r="E30"/>
  <c r="D30"/>
  <c r="K29"/>
  <c r="H29"/>
  <c r="K28"/>
  <c r="H28"/>
  <c r="K27"/>
  <c r="H27"/>
  <c r="K26"/>
  <c r="H26"/>
  <c r="K25"/>
  <c r="H25"/>
  <c r="H30" s="1"/>
  <c r="F17" i="1"/>
  <c r="I17" s="1"/>
  <c r="E17"/>
  <c r="G50" i="2" l="1"/>
  <c r="H44"/>
  <c r="H47" s="1"/>
  <c r="K33"/>
</calcChain>
</file>

<file path=xl/sharedStrings.xml><?xml version="1.0" encoding="utf-8"?>
<sst xmlns="http://schemas.openxmlformats.org/spreadsheetml/2006/main" count="81" uniqueCount="74">
  <si>
    <t>ОТЧЕТ</t>
  </si>
  <si>
    <t>по выполнению плана текущего ремонта жилого дома</t>
  </si>
  <si>
    <t>№ 5/1 по ул. Кленовая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</si>
  <si>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</si>
  <si>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</si>
  <si>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</si>
  <si>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</si>
  <si>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</si>
  <si>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</si>
  <si>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</si>
  <si>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</si>
  <si>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</si>
  <si>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</si>
  <si>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rFont val="Calibri"/>
        <family val="2"/>
        <charset val="204"/>
      </rPr>
      <t xml:space="preserve"> 319,12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</si>
  <si>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</si>
  <si>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- 68.60 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</si>
  <si>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</si>
  <si>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 0.63 т.р.</t>
  </si>
  <si>
    <t>Ремонт систем ГВС, ХВС, ЦО - 129.87 т.р.</t>
  </si>
  <si>
    <t>Ремонт тепловых сетей,тепловых пунктов и систем теплопотребления - 1.25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</si>
  <si>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</si>
  <si>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- 10.37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</si>
  <si>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</si>
  <si>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</si>
  <si>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- 7.36  т.р.</t>
  </si>
  <si>
    <t>Аварийные работы - 3.81т.р.</t>
  </si>
  <si>
    <t>Расходные материалы - 2.23 т.р.</t>
  </si>
  <si>
    <t>герметизация швов - 35.00 т.р.</t>
  </si>
  <si>
    <t>демонтаж и монтаж кровельного покрытия, герметизация стыков кровли- 60.00т.р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</si>
  <si>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</si>
  <si>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</si>
  <si>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</si>
  <si>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5/1 по ул. Кленовая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</si>
  <si>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</si>
  <si>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</si>
  <si>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</si>
  <si>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</si>
  <si>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</si>
  <si>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</si>
  <si>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</si>
  <si>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</si>
  <si>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</si>
  <si>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"СТЭК",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</si>
  <si>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</si>
  <si>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</si>
  <si>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</si>
  <si>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</si>
  <si>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</si>
  <si>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</si>
  <si>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</si>
  <si>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</si>
  <si>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Н/2009-80 от 01.07.2009г.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</si>
  <si>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</si>
  <si>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</si>
  <si>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</si>
  <si>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</si>
  <si>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</si>
  <si>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</si>
  <si>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</si>
  <si>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</si>
  <si>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</si>
  <si>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</si>
  <si>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</si>
  <si>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</si>
  <si>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</si>
  <si>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</si>
  <si>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</si>
  <si>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</si>
  <si>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</si>
  <si>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>ООО "Икс-Трим", АО "Эр-Телеком холдинг",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</si>
  <si>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</si>
  <si>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</si>
  <si>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</si>
  <si>
    <t xml:space="preserve">Поступило за размещение интернет оборудования 56715,00 руб.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</si>
</sst>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/>
    <xf numFmtId="0" fontId="0" fillId="0" borderId="0" xfId="0" applyBorder="1"/>
    <xf numFmtId="0" fontId="7" fillId="0" borderId="0" xfId="2" applyFont="1" applyFill="1"/>
    <xf numFmtId="0" fontId="6" fillId="0" borderId="0" xfId="2" applyFill="1"/>
    <xf numFmtId="0" fontId="8" fillId="0" borderId="2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7" fillId="0" borderId="3" xfId="2" applyFont="1" applyFill="1" applyBorder="1"/>
    <xf numFmtId="0" fontId="7" fillId="0" borderId="4" xfId="2" applyFont="1" applyFill="1" applyBorder="1"/>
    <xf numFmtId="0" fontId="8" fillId="0" borderId="0" xfId="2" applyFont="1" applyFill="1" applyAlignment="1">
      <alignment horizontal="center"/>
    </xf>
    <xf numFmtId="0" fontId="7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2" fillId="0" borderId="4" xfId="2" applyFont="1" applyFill="1" applyBorder="1" applyAlignment="1">
      <alignment horizontal="center" vertical="top" wrapText="1"/>
    </xf>
    <xf numFmtId="0" fontId="11" fillId="0" borderId="2" xfId="2" applyFont="1" applyFill="1" applyBorder="1" applyAlignment="1">
      <alignment horizontal="center" vertical="top" wrapText="1"/>
    </xf>
    <xf numFmtId="0" fontId="11" fillId="0" borderId="3" xfId="2" applyFont="1" applyFill="1" applyBorder="1" applyAlignment="1">
      <alignment horizontal="center" vertical="top" wrapText="1"/>
    </xf>
    <xf numFmtId="0" fontId="11" fillId="0" borderId="7" xfId="2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horizontal="center" vertical="top" wrapText="1"/>
    </xf>
    <xf numFmtId="4" fontId="13" fillId="0" borderId="9" xfId="2" applyNumberFormat="1" applyFont="1" applyFill="1" applyBorder="1" applyAlignment="1">
      <alignment horizontal="right" vertical="top" wrapText="1"/>
    </xf>
    <xf numFmtId="4" fontId="14" fillId="0" borderId="9" xfId="2" applyNumberFormat="1" applyFont="1" applyFill="1" applyBorder="1" applyAlignment="1">
      <alignment vertical="top" wrapText="1"/>
    </xf>
    <xf numFmtId="0" fontId="13" fillId="0" borderId="10" xfId="2" applyFont="1" applyFill="1" applyBorder="1" applyAlignment="1">
      <alignment horizontal="center" vertical="center" wrapText="1"/>
    </xf>
    <xf numFmtId="2" fontId="6" fillId="0" borderId="0" xfId="2" applyNumberFormat="1" applyFill="1"/>
    <xf numFmtId="4" fontId="13" fillId="0" borderId="9" xfId="2" applyNumberFormat="1" applyFont="1" applyFill="1" applyBorder="1" applyAlignment="1">
      <alignment vertical="top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4" fontId="8" fillId="3" borderId="9" xfId="2" applyNumberFormat="1" applyFont="1" applyFill="1" applyBorder="1" applyAlignment="1">
      <alignment vertical="top" wrapText="1"/>
    </xf>
    <xf numFmtId="4" fontId="8" fillId="0" borderId="9" xfId="2" applyNumberFormat="1" applyFont="1" applyFill="1" applyBorder="1" applyAlignment="1">
      <alignment vertical="top" wrapText="1"/>
    </xf>
    <xf numFmtId="0" fontId="8" fillId="0" borderId="6" xfId="2" applyFont="1" applyFill="1" applyBorder="1" applyAlignment="1">
      <alignment horizontal="center" vertical="top" wrapText="1"/>
    </xf>
    <xf numFmtId="0" fontId="8" fillId="0" borderId="3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4" fontId="13" fillId="0" borderId="4" xfId="2" applyNumberFormat="1" applyFont="1" applyFill="1" applyBorder="1" applyAlignment="1">
      <alignment horizontal="right" vertical="top" wrapText="1"/>
    </xf>
    <xf numFmtId="4" fontId="14" fillId="0" borderId="4" xfId="2" applyNumberFormat="1" applyFont="1" applyFill="1" applyBorder="1" applyAlignment="1">
      <alignment vertical="top" wrapText="1"/>
    </xf>
    <xf numFmtId="0" fontId="15" fillId="0" borderId="10" xfId="2" applyFont="1" applyFill="1" applyBorder="1" applyAlignment="1">
      <alignment horizontal="center" vertical="center" wrapText="1"/>
    </xf>
    <xf numFmtId="4" fontId="6" fillId="0" borderId="0" xfId="2" applyNumberFormat="1" applyFill="1"/>
    <xf numFmtId="0" fontId="16" fillId="0" borderId="8" xfId="2" applyFont="1" applyFill="1" applyBorder="1" applyAlignment="1">
      <alignment horizontal="center" vertical="center" wrapText="1"/>
    </xf>
    <xf numFmtId="4" fontId="15" fillId="0" borderId="9" xfId="2" applyNumberFormat="1" applyFont="1" applyFill="1" applyBorder="1" applyAlignment="1">
      <alignment horizontal="right" vertical="top" wrapText="1"/>
    </xf>
    <xf numFmtId="0" fontId="8" fillId="0" borderId="9" xfId="2" applyFont="1" applyFill="1" applyBorder="1" applyAlignment="1">
      <alignment horizontal="center" vertical="top" wrapText="1"/>
    </xf>
    <xf numFmtId="0" fontId="17" fillId="0" borderId="9" xfId="2" applyFont="1" applyFill="1" applyBorder="1" applyAlignment="1">
      <alignment horizontal="center" vertical="top" wrapText="1"/>
    </xf>
    <xf numFmtId="0" fontId="13" fillId="0" borderId="9" xfId="2" applyFont="1" applyFill="1" applyBorder="1" applyAlignment="1">
      <alignment horizontal="center" vertical="top" wrapText="1"/>
    </xf>
    <xf numFmtId="0" fontId="11" fillId="2" borderId="8" xfId="2" applyFont="1" applyFill="1" applyBorder="1" applyAlignment="1">
      <alignment horizontal="center" vertical="top" wrapText="1"/>
    </xf>
    <xf numFmtId="0" fontId="6" fillId="0" borderId="0" xfId="2" applyFont="1" applyFill="1"/>
    <xf numFmtId="0" fontId="8" fillId="0" borderId="12" xfId="2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top" wrapText="1"/>
    </xf>
    <xf numFmtId="0" fontId="18" fillId="0" borderId="0" xfId="2" applyFont="1" applyFill="1"/>
    <xf numFmtId="4" fontId="19" fillId="0" borderId="0" xfId="2" applyNumberFormat="1" applyFont="1" applyFill="1"/>
    <xf numFmtId="0" fontId="13" fillId="0" borderId="0" xfId="2" applyFont="1" applyFill="1"/>
    <xf numFmtId="0" fontId="20" fillId="0" borderId="0" xfId="2" applyFont="1" applyFill="1"/>
    <xf numFmtId="4" fontId="13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topLeftCell="C8" zoomScaleNormal="100" workbookViewId="0">
      <selection activeCell="E53" sqref="E53"/>
    </sheetView>
  </sheetViews>
  <sheetFormatPr defaultRowHeight="12.75"/>
  <cols>
    <col min="1" max="1" width="3.42578125" style="14" hidden="1" customWidth="1"/>
    <col min="2" max="2" width="9.140625" style="14" hidden="1" customWidth="1"/>
    <col min="3" max="3" width="28.42578125" style="61" customWidth="1"/>
    <col min="4" max="4" width="13.7109375" style="61" customWidth="1"/>
    <col min="5" max="5" width="11.85546875" style="61" customWidth="1"/>
    <col min="6" max="6" width="13.28515625" style="61" customWidth="1"/>
    <col min="7" max="7" width="11.85546875" style="61" customWidth="1"/>
    <col min="8" max="8" width="13.7109375" style="61" customWidth="1"/>
    <col min="9" max="9" width="23.42578125" style="61" customWidth="1"/>
    <col min="10" max="10" width="11.42578125" style="14" hidden="1" customWidth="1"/>
    <col min="11" max="11" width="9.5703125" style="14" hidden="1" customWidth="1"/>
    <col min="12" max="16384" width="9.140625" style="14"/>
  </cols>
  <sheetData>
    <row r="1" spans="3:9" ht="12.75" hidden="1" customHeight="1">
      <c r="C1" s="13"/>
      <c r="D1" s="13"/>
      <c r="E1" s="13"/>
      <c r="F1" s="13"/>
      <c r="G1" s="13"/>
      <c r="H1" s="13"/>
      <c r="I1" s="13"/>
    </row>
    <row r="2" spans="3:9" ht="13.5" hidden="1" customHeight="1" thickBot="1">
      <c r="C2" s="13"/>
      <c r="D2" s="13"/>
      <c r="E2" s="13" t="s">
        <v>29</v>
      </c>
      <c r="F2" s="13"/>
      <c r="G2" s="13"/>
      <c r="H2" s="13"/>
      <c r="I2" s="13"/>
    </row>
    <row r="3" spans="3:9" ht="13.5" hidden="1" customHeight="1" thickBot="1">
      <c r="C3" s="15"/>
      <c r="D3" s="16"/>
      <c r="E3" s="17"/>
      <c r="F3" s="17"/>
      <c r="G3" s="17"/>
      <c r="H3" s="17"/>
      <c r="I3" s="18"/>
    </row>
    <row r="4" spans="3:9" ht="12.75" hidden="1" customHeight="1">
      <c r="C4" s="19"/>
      <c r="D4" s="19"/>
      <c r="E4" s="20"/>
      <c r="F4" s="20"/>
      <c r="G4" s="20"/>
      <c r="H4" s="20"/>
      <c r="I4" s="20"/>
    </row>
    <row r="5" spans="3:9" ht="12.75" customHeight="1">
      <c r="C5" s="19"/>
      <c r="D5" s="19"/>
      <c r="E5" s="20"/>
      <c r="F5" s="20"/>
      <c r="G5" s="20"/>
      <c r="H5" s="20"/>
      <c r="I5" s="20"/>
    </row>
    <row r="6" spans="3:9" ht="12.75" customHeight="1">
      <c r="C6" s="19"/>
      <c r="D6" s="19"/>
      <c r="E6" s="20"/>
      <c r="F6" s="20"/>
      <c r="G6" s="20"/>
      <c r="H6" s="20"/>
      <c r="I6" s="20"/>
    </row>
    <row r="7" spans="3:9" ht="12.75" customHeight="1">
      <c r="C7" s="19"/>
      <c r="D7" s="19"/>
      <c r="E7" s="20"/>
      <c r="F7" s="20"/>
      <c r="G7" s="20"/>
      <c r="H7" s="20"/>
      <c r="I7" s="20"/>
    </row>
    <row r="8" spans="3:9" ht="12.75" customHeight="1">
      <c r="C8" s="19"/>
      <c r="D8" s="19"/>
      <c r="E8" s="20"/>
      <c r="F8" s="20"/>
      <c r="G8" s="20"/>
      <c r="H8" s="20"/>
      <c r="I8" s="20"/>
    </row>
    <row r="9" spans="3:9" ht="12.75" customHeight="1">
      <c r="C9" s="19"/>
      <c r="D9" s="19"/>
      <c r="E9" s="20"/>
      <c r="F9" s="20"/>
      <c r="G9" s="20"/>
      <c r="H9" s="20"/>
      <c r="I9" s="20"/>
    </row>
    <row r="10" spans="3:9" ht="12.75" customHeight="1">
      <c r="C10" s="19"/>
      <c r="D10" s="19"/>
      <c r="E10" s="20"/>
      <c r="F10" s="20"/>
      <c r="G10" s="20"/>
      <c r="H10" s="20"/>
      <c r="I10" s="20"/>
    </row>
    <row r="11" spans="3:9" ht="12.75" customHeight="1">
      <c r="C11" s="19"/>
      <c r="D11" s="19"/>
      <c r="E11" s="20"/>
      <c r="F11" s="20"/>
      <c r="G11" s="20"/>
      <c r="H11" s="20"/>
      <c r="I11" s="20"/>
    </row>
    <row r="12" spans="3:9" ht="12.75" customHeight="1">
      <c r="C12" s="19"/>
      <c r="D12" s="19"/>
      <c r="E12" s="20"/>
      <c r="F12" s="20"/>
      <c r="G12" s="20"/>
      <c r="H12" s="20"/>
      <c r="I12" s="20"/>
    </row>
    <row r="13" spans="3:9" ht="12.75" customHeight="1">
      <c r="C13" s="19"/>
      <c r="D13" s="19"/>
      <c r="E13" s="20"/>
      <c r="F13" s="20"/>
      <c r="G13" s="20"/>
      <c r="H13" s="20"/>
      <c r="I13" s="20"/>
    </row>
    <row r="14" spans="3:9" ht="12.75" customHeight="1">
      <c r="C14" s="19"/>
      <c r="D14" s="19"/>
      <c r="E14" s="20"/>
      <c r="F14" s="20"/>
      <c r="G14" s="20"/>
      <c r="H14" s="20"/>
      <c r="I14" s="20"/>
    </row>
    <row r="15" spans="3:9" ht="12.75" customHeight="1">
      <c r="C15" s="19"/>
      <c r="D15" s="19"/>
      <c r="E15" s="20"/>
      <c r="F15" s="20"/>
      <c r="G15" s="20"/>
      <c r="H15" s="20"/>
      <c r="I15" s="20"/>
    </row>
    <row r="16" spans="3:9" ht="12.75" customHeight="1">
      <c r="C16" s="19"/>
      <c r="D16" s="19"/>
      <c r="E16" s="20"/>
      <c r="F16" s="20"/>
      <c r="G16" s="20"/>
      <c r="H16" s="20"/>
      <c r="I16" s="20"/>
    </row>
    <row r="17" spans="3:11" ht="12.75" customHeight="1">
      <c r="C17" s="19"/>
      <c r="D17" s="19"/>
      <c r="E17" s="20"/>
      <c r="F17" s="20"/>
      <c r="G17" s="20"/>
      <c r="H17" s="20"/>
      <c r="I17" s="20"/>
    </row>
    <row r="18" spans="3:11" ht="12.75" customHeight="1">
      <c r="C18" s="19"/>
      <c r="D18" s="19"/>
      <c r="E18" s="20"/>
      <c r="F18" s="20"/>
      <c r="G18" s="20"/>
      <c r="H18" s="20"/>
      <c r="I18" s="20"/>
    </row>
    <row r="19" spans="3:11" ht="14.25">
      <c r="C19" s="21" t="s">
        <v>30</v>
      </c>
      <c r="D19" s="21"/>
      <c r="E19" s="21"/>
      <c r="F19" s="21"/>
      <c r="G19" s="21"/>
      <c r="H19" s="21"/>
      <c r="I19" s="21"/>
    </row>
    <row r="20" spans="3:11">
      <c r="C20" s="22" t="s">
        <v>31</v>
      </c>
      <c r="D20" s="22"/>
      <c r="E20" s="22"/>
      <c r="F20" s="22"/>
      <c r="G20" s="22"/>
      <c r="H20" s="22"/>
      <c r="I20" s="22"/>
    </row>
    <row r="21" spans="3:11">
      <c r="C21" s="22" t="s">
        <v>32</v>
      </c>
      <c r="D21" s="22"/>
      <c r="E21" s="22"/>
      <c r="F21" s="22"/>
      <c r="G21" s="22"/>
      <c r="H21" s="22"/>
      <c r="I21" s="22"/>
    </row>
    <row r="22" spans="3:11" ht="6" customHeight="1" thickBot="1">
      <c r="C22" s="23"/>
      <c r="D22" s="23"/>
      <c r="E22" s="23"/>
      <c r="F22" s="23"/>
      <c r="G22" s="23"/>
      <c r="H22" s="23"/>
      <c r="I22" s="23"/>
    </row>
    <row r="23" spans="3:11" ht="52.5" customHeight="1" thickBot="1">
      <c r="C23" s="24" t="s">
        <v>33</v>
      </c>
      <c r="D23" s="25" t="s">
        <v>34</v>
      </c>
      <c r="E23" s="26" t="s">
        <v>35</v>
      </c>
      <c r="F23" s="26" t="s">
        <v>36</v>
      </c>
      <c r="G23" s="26" t="s">
        <v>37</v>
      </c>
      <c r="H23" s="26" t="s">
        <v>38</v>
      </c>
      <c r="I23" s="25" t="s">
        <v>39</v>
      </c>
    </row>
    <row r="24" spans="3:11" ht="13.5" customHeight="1" thickBot="1">
      <c r="C24" s="27" t="s">
        <v>40</v>
      </c>
      <c r="D24" s="28"/>
      <c r="E24" s="28"/>
      <c r="F24" s="28"/>
      <c r="G24" s="28"/>
      <c r="H24" s="28"/>
      <c r="I24" s="29"/>
    </row>
    <row r="25" spans="3:11" ht="13.5" customHeight="1" thickBot="1">
      <c r="C25" s="30" t="s">
        <v>41</v>
      </c>
      <c r="D25" s="31">
        <v>-2.1827872842550278E-10</v>
      </c>
      <c r="E25" s="32"/>
      <c r="F25" s="32"/>
      <c r="G25" s="32"/>
      <c r="H25" s="32">
        <f>+D25+E25-F25</f>
        <v>-2.1827872842550278E-10</v>
      </c>
      <c r="I25" s="33" t="s">
        <v>42</v>
      </c>
      <c r="K25" s="34">
        <f>130054.44-2488.21</f>
        <v>127566.23</v>
      </c>
    </row>
    <row r="26" spans="3:11" ht="13.5" customHeight="1" thickBot="1">
      <c r="C26" s="30" t="s">
        <v>43</v>
      </c>
      <c r="D26" s="31">
        <v>0</v>
      </c>
      <c r="E26" s="35"/>
      <c r="F26" s="35"/>
      <c r="G26" s="32"/>
      <c r="H26" s="32">
        <f>+D26+E26-F26</f>
        <v>0</v>
      </c>
      <c r="I26" s="36"/>
      <c r="K26" s="14">
        <f>27081.92-6986.34</f>
        <v>20095.579999999998</v>
      </c>
    </row>
    <row r="27" spans="3:11" ht="13.5" customHeight="1" thickBot="1">
      <c r="C27" s="30" t="s">
        <v>44</v>
      </c>
      <c r="D27" s="31">
        <v>8.0035533756017685E-11</v>
      </c>
      <c r="E27" s="35"/>
      <c r="F27" s="35"/>
      <c r="G27" s="32"/>
      <c r="H27" s="32">
        <f>+D27+E27-F27</f>
        <v>8.0035533756017685E-11</v>
      </c>
      <c r="I27" s="36"/>
      <c r="K27" s="34">
        <f>14515.87-2010.27</f>
        <v>12505.6</v>
      </c>
    </row>
    <row r="28" spans="3:11" ht="13.5" customHeight="1" thickBot="1">
      <c r="C28" s="30" t="s">
        <v>45</v>
      </c>
      <c r="D28" s="31">
        <v>2.7066562532929161E-11</v>
      </c>
      <c r="E28" s="35"/>
      <c r="F28" s="35"/>
      <c r="G28" s="32"/>
      <c r="H28" s="32">
        <f>+D28+E28-F28</f>
        <v>2.7066562532929161E-11</v>
      </c>
      <c r="I28" s="36"/>
      <c r="K28" s="14">
        <f>3709.33-849.39+5102.31-691.9</f>
        <v>7270.35</v>
      </c>
    </row>
    <row r="29" spans="3:11" ht="13.5" hidden="1" customHeight="1" thickBot="1">
      <c r="C29" s="30" t="s">
        <v>46</v>
      </c>
      <c r="D29" s="31"/>
      <c r="E29" s="35"/>
      <c r="F29" s="35"/>
      <c r="G29" s="32"/>
      <c r="H29" s="32">
        <f>+D29+E29-F29</f>
        <v>0</v>
      </c>
      <c r="I29" s="37"/>
      <c r="K29" s="14">
        <f>237.59-654.42+78.21-363.73-111.64-1.44</f>
        <v>-815.43</v>
      </c>
    </row>
    <row r="30" spans="3:11" ht="13.5" customHeight="1" thickBot="1">
      <c r="C30" s="30" t="s">
        <v>47</v>
      </c>
      <c r="D30" s="38">
        <f>SUM(D25:D29)</f>
        <v>-1.1117663213655593E-10</v>
      </c>
      <c r="E30" s="39">
        <f>SUM(E25:E29)</f>
        <v>0</v>
      </c>
      <c r="F30" s="39">
        <f>SUM(F25:F29)</f>
        <v>0</v>
      </c>
      <c r="G30" s="39">
        <f>SUM(G25:G29)</f>
        <v>0</v>
      </c>
      <c r="H30" s="39">
        <f>SUM(H25:H29)</f>
        <v>-1.1117663213655593E-10</v>
      </c>
      <c r="I30" s="40"/>
    </row>
    <row r="31" spans="3:11" ht="13.5" customHeight="1" thickBot="1">
      <c r="C31" s="41" t="s">
        <v>48</v>
      </c>
      <c r="D31" s="41"/>
      <c r="E31" s="41"/>
      <c r="F31" s="41"/>
      <c r="G31" s="41"/>
      <c r="H31" s="41"/>
      <c r="I31" s="41"/>
    </row>
    <row r="32" spans="3:11" ht="50.25" customHeight="1" thickBot="1">
      <c r="C32" s="42" t="s">
        <v>33</v>
      </c>
      <c r="D32" s="25" t="s">
        <v>34</v>
      </c>
      <c r="E32" s="26" t="s">
        <v>35</v>
      </c>
      <c r="F32" s="26" t="s">
        <v>36</v>
      </c>
      <c r="G32" s="26" t="s">
        <v>37</v>
      </c>
      <c r="H32" s="26" t="s">
        <v>38</v>
      </c>
      <c r="I32" s="43" t="s">
        <v>49</v>
      </c>
    </row>
    <row r="33" spans="3:11" ht="22.5" customHeight="1" thickBot="1">
      <c r="C33" s="24" t="s">
        <v>50</v>
      </c>
      <c r="D33" s="44">
        <v>145137.76000000013</v>
      </c>
      <c r="E33" s="45">
        <v>1210077.5</v>
      </c>
      <c r="F33" s="45">
        <v>1200155.98</v>
      </c>
      <c r="G33" s="45">
        <f>+E33</f>
        <v>1210077.5</v>
      </c>
      <c r="H33" s="45">
        <f>+D33+E33-F33</f>
        <v>155059.28000000026</v>
      </c>
      <c r="I33" s="46" t="s">
        <v>51</v>
      </c>
      <c r="J33" s="47">
        <f>48628.37-7477.66-D33</f>
        <v>-103987.05000000012</v>
      </c>
      <c r="K33" s="47">
        <f>360.69-31.62+1416-121.93+54822.38-11197.49-H33</f>
        <v>-109811.25000000026</v>
      </c>
    </row>
    <row r="34" spans="3:11" ht="14.25" customHeight="1" thickBot="1">
      <c r="C34" s="30" t="s">
        <v>52</v>
      </c>
      <c r="D34" s="31">
        <v>32212.879999999976</v>
      </c>
      <c r="E34" s="32">
        <v>268486.18</v>
      </c>
      <c r="F34" s="32">
        <v>267484.63</v>
      </c>
      <c r="G34" s="45">
        <v>319118.02</v>
      </c>
      <c r="H34" s="45">
        <f t="shared" ref="H34:H43" si="0">+D34+E34-F34</f>
        <v>33214.429999999935</v>
      </c>
      <c r="I34" s="48"/>
      <c r="J34" s="47">
        <f>12097.15-2328.61</f>
        <v>9768.5399999999991</v>
      </c>
    </row>
    <row r="35" spans="3:11" ht="13.5" hidden="1" customHeight="1" thickBot="1">
      <c r="C35" s="42" t="s">
        <v>53</v>
      </c>
      <c r="D35" s="49">
        <v>0</v>
      </c>
      <c r="E35" s="32"/>
      <c r="F35" s="32"/>
      <c r="G35" s="45"/>
      <c r="H35" s="45">
        <f t="shared" si="0"/>
        <v>0</v>
      </c>
      <c r="I35" s="50"/>
    </row>
    <row r="36" spans="3:11" ht="12.75" hidden="1" customHeight="1" thickBot="1">
      <c r="C36" s="30" t="s">
        <v>54</v>
      </c>
      <c r="D36" s="31">
        <v>0</v>
      </c>
      <c r="E36" s="32"/>
      <c r="F36" s="32"/>
      <c r="G36" s="45"/>
      <c r="H36" s="45">
        <f t="shared" si="0"/>
        <v>0</v>
      </c>
      <c r="I36" s="51" t="s">
        <v>55</v>
      </c>
    </row>
    <row r="37" spans="3:11" ht="26.25" customHeight="1" thickBot="1">
      <c r="C37" s="30" t="s">
        <v>56</v>
      </c>
      <c r="D37" s="31">
        <v>0</v>
      </c>
      <c r="E37" s="32"/>
      <c r="F37" s="32"/>
      <c r="G37" s="45"/>
      <c r="H37" s="45">
        <f t="shared" si="0"/>
        <v>0</v>
      </c>
      <c r="I37" s="52" t="s">
        <v>57</v>
      </c>
      <c r="J37" s="14">
        <f>32.23+11480.14-1845.57</f>
        <v>9666.7999999999993</v>
      </c>
      <c r="K37" s="14">
        <f>12875.15-2697+288.39</f>
        <v>10466.539999999999</v>
      </c>
    </row>
    <row r="38" spans="3:11" ht="25.5" customHeight="1" thickBot="1">
      <c r="C38" s="30" t="s">
        <v>58</v>
      </c>
      <c r="D38" s="31">
        <v>1086.1299999999992</v>
      </c>
      <c r="E38" s="35">
        <v>9203.16</v>
      </c>
      <c r="F38" s="35">
        <v>9138.5300000000007</v>
      </c>
      <c r="G38" s="45">
        <v>7893.6</v>
      </c>
      <c r="H38" s="45">
        <f t="shared" si="0"/>
        <v>1150.7599999999984</v>
      </c>
      <c r="I38" s="52" t="s">
        <v>59</v>
      </c>
      <c r="J38" s="14">
        <f>433.47-84.39</f>
        <v>349.08000000000004</v>
      </c>
    </row>
    <row r="39" spans="3:11" ht="13.5" customHeight="1" thickBot="1">
      <c r="C39" s="42" t="s">
        <v>60</v>
      </c>
      <c r="D39" s="31">
        <v>0</v>
      </c>
      <c r="E39" s="35"/>
      <c r="F39" s="35"/>
      <c r="G39" s="45"/>
      <c r="H39" s="45">
        <f t="shared" si="0"/>
        <v>0</v>
      </c>
      <c r="I39" s="51"/>
      <c r="J39" s="14">
        <f>7894.86-447.35</f>
        <v>7447.5099999999993</v>
      </c>
    </row>
    <row r="40" spans="3:11" ht="13.5" customHeight="1" thickBot="1">
      <c r="C40" s="42" t="s">
        <v>61</v>
      </c>
      <c r="D40" s="31">
        <v>0</v>
      </c>
      <c r="E40" s="35"/>
      <c r="F40" s="35"/>
      <c r="G40" s="45"/>
      <c r="H40" s="45">
        <f t="shared" si="0"/>
        <v>0</v>
      </c>
      <c r="I40" s="51"/>
      <c r="K40" s="14">
        <f>963.9+478.41</f>
        <v>1442.31</v>
      </c>
    </row>
    <row r="41" spans="3:11" ht="13.5" customHeight="1" thickBot="1">
      <c r="C41" s="53" t="s">
        <v>62</v>
      </c>
      <c r="D41" s="31">
        <v>2759.1400000000067</v>
      </c>
      <c r="E41" s="35">
        <f>15593.41+4452.08</f>
        <v>20045.489999999998</v>
      </c>
      <c r="F41" s="35">
        <f>16007.89+4549.64</f>
        <v>20557.53</v>
      </c>
      <c r="G41" s="45">
        <f>+E41</f>
        <v>20045.489999999998</v>
      </c>
      <c r="H41" s="45">
        <f t="shared" si="0"/>
        <v>2247.1000000000058</v>
      </c>
      <c r="I41" s="51" t="s">
        <v>63</v>
      </c>
    </row>
    <row r="42" spans="3:11" ht="13.5" customHeight="1" thickBot="1">
      <c r="C42" s="42" t="s">
        <v>64</v>
      </c>
      <c r="D42" s="31">
        <v>1202.9500000000044</v>
      </c>
      <c r="E42" s="35"/>
      <c r="F42" s="35">
        <f>892.84+372.2</f>
        <v>1265.04</v>
      </c>
      <c r="G42" s="45"/>
      <c r="H42" s="45">
        <f t="shared" si="0"/>
        <v>-62.089999999995598</v>
      </c>
      <c r="I42" s="51"/>
    </row>
    <row r="43" spans="3:11" ht="13.5" customHeight="1" thickBot="1">
      <c r="C43" s="30" t="s">
        <v>65</v>
      </c>
      <c r="D43" s="31">
        <v>4488.059999999994</v>
      </c>
      <c r="E43" s="35">
        <v>37349.58</v>
      </c>
      <c r="F43" s="35">
        <v>37220.25</v>
      </c>
      <c r="G43" s="45">
        <v>35657.1</v>
      </c>
      <c r="H43" s="45">
        <f t="shared" si="0"/>
        <v>4617.3899999999994</v>
      </c>
      <c r="I43" s="52" t="s">
        <v>66</v>
      </c>
      <c r="J43" s="14">
        <f>1799.49-345.96</f>
        <v>1453.53</v>
      </c>
    </row>
    <row r="44" spans="3:11" s="54" customFormat="1" ht="13.5" customHeight="1" thickBot="1">
      <c r="C44" s="30" t="s">
        <v>47</v>
      </c>
      <c r="D44" s="38">
        <f>SUM(D33:D43)</f>
        <v>186886.92000000013</v>
      </c>
      <c r="E44" s="39">
        <f>SUM(E33:E43)</f>
        <v>1545161.91</v>
      </c>
      <c r="F44" s="39">
        <f>SUM(F33:F43)</f>
        <v>1535821.96</v>
      </c>
      <c r="G44" s="39">
        <f>SUM(G33:G43)</f>
        <v>1592791.7100000002</v>
      </c>
      <c r="H44" s="39">
        <f>SUM(H33:H43)</f>
        <v>196226.87000000023</v>
      </c>
      <c r="I44" s="50"/>
    </row>
    <row r="45" spans="3:11" ht="13.5" customHeight="1" thickBot="1">
      <c r="C45" s="55" t="s">
        <v>67</v>
      </c>
      <c r="D45" s="55"/>
      <c r="E45" s="55"/>
      <c r="F45" s="55"/>
      <c r="G45" s="55"/>
      <c r="H45" s="55"/>
      <c r="I45" s="55"/>
    </row>
    <row r="46" spans="3:11" ht="42.75" customHeight="1" thickBot="1">
      <c r="C46" s="56" t="s">
        <v>68</v>
      </c>
      <c r="D46" s="57" t="s">
        <v>73</v>
      </c>
      <c r="E46" s="57"/>
      <c r="F46" s="57"/>
      <c r="G46" s="57"/>
      <c r="H46" s="57"/>
      <c r="I46" s="58" t="s">
        <v>69</v>
      </c>
    </row>
    <row r="47" spans="3:11" ht="26.25" customHeight="1">
      <c r="C47" s="59" t="s">
        <v>70</v>
      </c>
      <c r="D47" s="59"/>
      <c r="E47" s="59"/>
      <c r="F47" s="59"/>
      <c r="G47" s="59"/>
      <c r="H47" s="60">
        <f>+H30+H44</f>
        <v>196226.87000000011</v>
      </c>
    </row>
    <row r="48" spans="3:11" ht="15" hidden="1">
      <c r="C48" s="62" t="s">
        <v>71</v>
      </c>
      <c r="D48" s="62"/>
    </row>
    <row r="49" spans="3:8" ht="12.75" customHeight="1"/>
    <row r="50" spans="3:8" hidden="1">
      <c r="D50" s="63">
        <f>+D33+D34+D38</f>
        <v>178436.77000000011</v>
      </c>
      <c r="E50" s="63">
        <f>+E33+E34+E38</f>
        <v>1487766.8399999999</v>
      </c>
      <c r="F50" s="63">
        <f>+F33+F34+F38</f>
        <v>1476779.14</v>
      </c>
      <c r="G50" s="63">
        <f>+G33+G34+G38</f>
        <v>1537089.12</v>
      </c>
      <c r="H50" s="63">
        <f>+H33+H34+H38</f>
        <v>189424.4700000002</v>
      </c>
    </row>
    <row r="51" spans="3:8" hidden="1">
      <c r="D51" s="63"/>
      <c r="H51" s="61">
        <f>19994.65+2734.47+653.63+18213+85749.07+5430.59+2026.31+563.66</f>
        <v>135365.38</v>
      </c>
    </row>
    <row r="52" spans="3:8">
      <c r="C52" s="61" t="s">
        <v>72</v>
      </c>
      <c r="E52" s="63">
        <f>+E44+E30+56715</f>
        <v>1601876.91</v>
      </c>
      <c r="F52" s="63"/>
      <c r="G52" s="63">
        <f>+G44+G30</f>
        <v>1592791.7100000002</v>
      </c>
    </row>
    <row r="53" spans="3:8">
      <c r="H53" s="63"/>
    </row>
  </sheetData>
  <mergeCells count="10">
    <mergeCell ref="C31:I31"/>
    <mergeCell ref="I33:I34"/>
    <mergeCell ref="C45:I45"/>
    <mergeCell ref="D46:H46"/>
    <mergeCell ref="C19:I19"/>
    <mergeCell ref="C20:I20"/>
    <mergeCell ref="C21:I21"/>
    <mergeCell ref="C22:I22"/>
    <mergeCell ref="C24:I24"/>
    <mergeCell ref="I25:I29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4"/>
  <sheetViews>
    <sheetView topLeftCell="A6" zoomScaleNormal="100" zoomScaleSheetLayoutView="120" workbookViewId="0">
      <selection activeCell="F17" sqref="F17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8" width="15.140625" customWidth="1"/>
    <col min="9" max="9" width="14.425781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3" t="s">
        <v>4</v>
      </c>
      <c r="C16" s="3" t="s">
        <v>5</v>
      </c>
      <c r="D16" s="3" t="s">
        <v>6</v>
      </c>
      <c r="E16" s="3" t="s">
        <v>7</v>
      </c>
      <c r="F16" s="4" t="s">
        <v>8</v>
      </c>
      <c r="G16" s="4" t="s">
        <v>9</v>
      </c>
      <c r="H16" s="3" t="s">
        <v>10</v>
      </c>
      <c r="I16" s="2" t="s">
        <v>11</v>
      </c>
    </row>
    <row r="17" spans="1:9">
      <c r="A17" s="5" t="s">
        <v>12</v>
      </c>
      <c r="B17" s="6">
        <v>-249.67980999999997</v>
      </c>
      <c r="C17" s="6"/>
      <c r="D17" s="6">
        <v>268.48617999999999</v>
      </c>
      <c r="E17" s="6">
        <f>267.48463</f>
        <v>267.48462999999998</v>
      </c>
      <c r="F17" s="6">
        <f>26.715+30</f>
        <v>56.715000000000003</v>
      </c>
      <c r="G17" s="6">
        <v>319.11802</v>
      </c>
      <c r="H17" s="6">
        <v>33.21443</v>
      </c>
      <c r="I17" s="7">
        <f>B17+D17+F17-G17</f>
        <v>-243.59664999999998</v>
      </c>
    </row>
    <row r="19" spans="1:9">
      <c r="A19" s="8" t="s">
        <v>13</v>
      </c>
    </row>
    <row r="20" spans="1:9">
      <c r="A20" s="9" t="s">
        <v>14</v>
      </c>
      <c r="B20" s="10"/>
      <c r="C20" s="10"/>
      <c r="D20" s="10"/>
      <c r="E20" s="10"/>
      <c r="F20" s="10"/>
    </row>
    <row r="21" spans="1:9">
      <c r="A21" s="11" t="s">
        <v>15</v>
      </c>
      <c r="B21" s="10"/>
      <c r="C21" s="10"/>
      <c r="D21" s="10"/>
      <c r="E21" s="10"/>
      <c r="F21" s="10"/>
    </row>
    <row r="22" spans="1:9">
      <c r="A22" s="11" t="s">
        <v>16</v>
      </c>
      <c r="B22" s="10"/>
      <c r="C22" s="10"/>
      <c r="D22" s="10"/>
      <c r="E22" s="10"/>
      <c r="F22" s="10"/>
    </row>
    <row r="23" spans="1:9">
      <c r="A23" s="11" t="s">
        <v>17</v>
      </c>
      <c r="B23" s="10"/>
      <c r="C23" s="10"/>
      <c r="D23" s="10"/>
      <c r="E23" s="10"/>
      <c r="F23" s="10"/>
    </row>
    <row r="24" spans="1:9">
      <c r="A24" s="10" t="s">
        <v>18</v>
      </c>
      <c r="B24" s="10"/>
      <c r="C24" s="10"/>
      <c r="D24" s="10"/>
      <c r="E24" s="10"/>
      <c r="F24" s="10"/>
    </row>
    <row r="25" spans="1:9">
      <c r="A25" s="10" t="s">
        <v>19</v>
      </c>
      <c r="B25" s="10"/>
      <c r="C25" s="10"/>
      <c r="D25" s="10"/>
      <c r="E25" s="10"/>
      <c r="F25" s="10"/>
    </row>
    <row r="26" spans="1:9">
      <c r="A26" s="10" t="s">
        <v>20</v>
      </c>
      <c r="B26" s="10"/>
      <c r="C26" s="10"/>
      <c r="D26" s="10"/>
      <c r="E26" s="10"/>
      <c r="F26" s="10"/>
    </row>
    <row r="27" spans="1:9">
      <c r="A27" s="10" t="s">
        <v>21</v>
      </c>
    </row>
    <row r="28" spans="1:9">
      <c r="A28" s="10" t="s">
        <v>22</v>
      </c>
    </row>
    <row r="29" spans="1:9">
      <c r="A29" s="10" t="s">
        <v>23</v>
      </c>
    </row>
    <row r="30" spans="1:9">
      <c r="A30" t="s">
        <v>24</v>
      </c>
    </row>
    <row r="31" spans="1:9" ht="14.1" customHeight="1">
      <c r="A31" t="s">
        <v>25</v>
      </c>
      <c r="I31" s="12"/>
    </row>
    <row r="32" spans="1:9" ht="14.1" customHeight="1">
      <c r="A32" t="s">
        <v>26</v>
      </c>
      <c r="I32" s="12"/>
    </row>
    <row r="33" spans="1:9">
      <c r="A33" t="s">
        <v>27</v>
      </c>
      <c r="I33" s="12"/>
    </row>
    <row r="34" spans="1:9">
      <c r="A34" t="s">
        <v>28</v>
      </c>
      <c r="I34" s="12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2024-03-05T11:55:45Z</dcterms:created>
  <dcterms:modified xsi:type="dcterms:W3CDTF">2024-03-05T11:57:03Z</dcterms:modified>
</cp:coreProperties>
</file>