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1"/>
  </bookViews>
  <sheets>
    <sheet name="Кленовая5 2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H50" i="1"/>
  <c r="F49"/>
  <c r="E49"/>
  <c r="D49"/>
  <c r="F42"/>
  <c r="D42"/>
  <c r="H41"/>
  <c r="F40"/>
  <c r="E40"/>
  <c r="G40" s="1"/>
  <c r="F39"/>
  <c r="E39"/>
  <c r="H39" s="1"/>
  <c r="K38"/>
  <c r="J38"/>
  <c r="H38"/>
  <c r="H37"/>
  <c r="H36"/>
  <c r="H35"/>
  <c r="H34"/>
  <c r="H33"/>
  <c r="H32"/>
  <c r="J31"/>
  <c r="H31"/>
  <c r="G31"/>
  <c r="G49" s="1"/>
  <c r="G28"/>
  <c r="F28"/>
  <c r="E28"/>
  <c r="D28"/>
  <c r="K27"/>
  <c r="H27"/>
  <c r="K26"/>
  <c r="H26"/>
  <c r="K25"/>
  <c r="H25"/>
  <c r="K24"/>
  <c r="H24"/>
  <c r="H23"/>
  <c r="H28" s="1"/>
  <c r="H40" l="1"/>
  <c r="H42" s="1"/>
  <c r="H45" s="1"/>
  <c r="H49"/>
  <c r="K31"/>
  <c r="G39"/>
  <c r="G42" s="1"/>
  <c r="G51" s="1"/>
  <c r="E42"/>
  <c r="E51" s="1"/>
</calcChain>
</file>

<file path=xl/sharedStrings.xml><?xml version="1.0" encoding="utf-8"?>
<sst xmlns="http://schemas.openxmlformats.org/spreadsheetml/2006/main" count="74" uniqueCount="67">
  <si>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</si>
  <si>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</si>
  <si>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</si>
  <si>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5/2 по ул. Кленовая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</si>
  <si>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</si>
  <si>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</si>
  <si>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</si>
  <si>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</si>
  <si>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</si>
  <si>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</si>
  <si>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</si>
  <si>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</si>
  <si>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</si>
  <si>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"СТЭК",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</si>
  <si>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</si>
  <si>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</si>
  <si>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</si>
  <si>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</si>
  <si>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</si>
  <si>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</si>
  <si>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</si>
  <si>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</si>
  <si>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Н/2009-77 от 01.04.2009г.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</si>
  <si>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</si>
  <si>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</si>
  <si>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</si>
  <si>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</si>
  <si>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</si>
  <si>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</si>
  <si>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</si>
  <si>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</si>
  <si>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</si>
  <si>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</si>
  <si>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</si>
  <si>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</si>
  <si>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</si>
  <si>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</si>
  <si>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</si>
  <si>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</si>
  <si>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</si>
  <si>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26715,00 руб. </t>
  </si>
  <si>
    <t>ООО "Икс-Трим", АО "Эр-Телеком холдинг",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</si>
  <si>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</si>
  <si>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</si>
  <si>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</si>
  <si>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</si>
  <si>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</si>
  <si>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</si>
  <si>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5/2 по ул. Кленовая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</si>
  <si>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</si>
  <si>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</si>
  <si>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</si>
  <si>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</si>
  <si>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</si>
  <si>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</si>
  <si>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</si>
  <si>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</si>
  <si>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</si>
  <si>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</si>
  <si>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437</t>
    </r>
    <r>
      <rPr>
        <b/>
        <sz val="11"/>
        <color indexed="8"/>
        <rFont val="Calibri"/>
        <family val="2"/>
        <charset val="204"/>
      </rPr>
      <t>.44</t>
    </r>
    <r>
      <rPr>
        <sz val="10"/>
        <rFont val="Arial Cyr"/>
        <charset val="204"/>
      </rPr>
      <t xml:space="preserve"> тыс.рублей, в том числе:</t>
    </r>
  </si>
  <si>
    <t>Ремонт тепловых сетей,тепловых пунктов и систем теплопотребления - 1.32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</si>
  <si>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</si>
  <si>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</si>
  <si>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- 0.95  т.р.</t>
  </si>
  <si>
    <t>Расходные материалы -0.03  т.р.</t>
  </si>
  <si>
    <t>замена стояков ХВС, ГВС и ЦО - 425.14 т.р.</t>
  </si>
  <si>
    <t>демонтаж и монтаж кровельного покрытия, герметизация стыков кровли- 10.00т.р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</si>
</sst>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4" fillId="0" borderId="7" xfId="0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6" fillId="0" borderId="0" xfId="0" applyFont="1" applyFill="1"/>
    <xf numFmtId="4" fontId="17" fillId="0" borderId="0" xfId="0" applyNumberFormat="1" applyFont="1" applyFill="1"/>
    <xf numFmtId="0" fontId="10" fillId="0" borderId="0" xfId="0" applyFont="1" applyFill="1"/>
    <xf numFmtId="0" fontId="18" fillId="0" borderId="0" xfId="0" applyFont="1" applyFill="1"/>
    <xf numFmtId="0" fontId="13" fillId="0" borderId="0" xfId="0" applyFont="1" applyFill="1"/>
    <xf numFmtId="4" fontId="18" fillId="0" borderId="0" xfId="0" applyNumberFormat="1" applyFont="1" applyFill="1"/>
    <xf numFmtId="4" fontId="10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3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opLeftCell="C20" workbookViewId="0">
      <selection activeCell="E51" sqref="E51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8.140625" style="50" customWidth="1"/>
    <col min="4" max="4" width="13" style="50" customWidth="1"/>
    <col min="5" max="5" width="11.85546875" style="50" customWidth="1"/>
    <col min="6" max="6" width="13.28515625" style="50" customWidth="1"/>
    <col min="7" max="7" width="11.85546875" style="50" customWidth="1"/>
    <col min="8" max="8" width="13.42578125" style="50" customWidth="1"/>
    <col min="9" max="9" width="25" style="50" customWidth="1"/>
    <col min="10" max="11" width="0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21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4.25">
      <c r="C17" s="9" t="s">
        <v>1</v>
      </c>
      <c r="D17" s="9"/>
      <c r="E17" s="9"/>
      <c r="F17" s="9"/>
      <c r="G17" s="9"/>
      <c r="H17" s="9"/>
      <c r="I17" s="9"/>
    </row>
    <row r="18" spans="3:11">
      <c r="C18" s="10" t="s">
        <v>2</v>
      </c>
      <c r="D18" s="10"/>
      <c r="E18" s="10"/>
      <c r="F18" s="10"/>
      <c r="G18" s="10"/>
      <c r="H18" s="10"/>
      <c r="I18" s="10"/>
    </row>
    <row r="19" spans="3:11">
      <c r="C19" s="10" t="s">
        <v>3</v>
      </c>
      <c r="D19" s="10"/>
      <c r="E19" s="10"/>
      <c r="F19" s="10"/>
      <c r="G19" s="10"/>
      <c r="H19" s="10"/>
      <c r="I19" s="10"/>
    </row>
    <row r="20" spans="3:11" ht="6" customHeight="1" thickBot="1">
      <c r="C20" s="11"/>
      <c r="D20" s="11"/>
      <c r="E20" s="11"/>
      <c r="F20" s="11"/>
      <c r="G20" s="11"/>
      <c r="H20" s="11"/>
      <c r="I20" s="11"/>
    </row>
    <row r="21" spans="3:11" ht="53.25" customHeight="1" thickBot="1">
      <c r="C21" s="12" t="s">
        <v>4</v>
      </c>
      <c r="D21" s="13" t="s">
        <v>5</v>
      </c>
      <c r="E21" s="14" t="s">
        <v>6</v>
      </c>
      <c r="F21" s="14" t="s">
        <v>7</v>
      </c>
      <c r="G21" s="14" t="s">
        <v>8</v>
      </c>
      <c r="H21" s="14" t="s">
        <v>9</v>
      </c>
      <c r="I21" s="13" t="s">
        <v>10</v>
      </c>
    </row>
    <row r="22" spans="3:11" ht="13.5" customHeight="1" thickBot="1">
      <c r="C22" s="15" t="s">
        <v>11</v>
      </c>
      <c r="D22" s="16"/>
      <c r="E22" s="16"/>
      <c r="F22" s="16"/>
      <c r="G22" s="16"/>
      <c r="H22" s="16"/>
      <c r="I22" s="17"/>
    </row>
    <row r="23" spans="3:11" ht="13.5" customHeight="1" thickBot="1">
      <c r="C23" s="18" t="s">
        <v>12</v>
      </c>
      <c r="D23" s="19">
        <v>9.4587448984384537E-11</v>
      </c>
      <c r="E23" s="20"/>
      <c r="F23" s="20"/>
      <c r="G23" s="20"/>
      <c r="H23" s="20">
        <f>+D23+E23-F23</f>
        <v>9.4587448984384537E-11</v>
      </c>
      <c r="I23" s="21" t="s">
        <v>13</v>
      </c>
      <c r="K23" s="2">
        <v>37064.22</v>
      </c>
    </row>
    <row r="24" spans="3:11" ht="13.5" customHeight="1" thickBot="1">
      <c r="C24" s="18" t="s">
        <v>14</v>
      </c>
      <c r="D24" s="19">
        <v>0</v>
      </c>
      <c r="E24" s="22"/>
      <c r="F24" s="22"/>
      <c r="G24" s="20"/>
      <c r="H24" s="20">
        <f>+D24+E24-F24</f>
        <v>0</v>
      </c>
      <c r="I24" s="23"/>
      <c r="K24" s="2">
        <f>6709.42-2793.43</f>
        <v>3915.9900000000002</v>
      </c>
    </row>
    <row r="25" spans="3:11" ht="13.5" customHeight="1" thickBot="1">
      <c r="C25" s="18" t="s">
        <v>15</v>
      </c>
      <c r="D25" s="19">
        <v>-1.546140993013978E-11</v>
      </c>
      <c r="E25" s="22"/>
      <c r="F25" s="22"/>
      <c r="G25" s="20"/>
      <c r="H25" s="20">
        <f>+D25+E25-F25</f>
        <v>-1.546140993013978E-11</v>
      </c>
      <c r="I25" s="23"/>
      <c r="K25" s="2">
        <f>3485.2-25.48</f>
        <v>3459.72</v>
      </c>
    </row>
    <row r="26" spans="3:11" ht="13.5" customHeight="1" thickBot="1">
      <c r="C26" s="18" t="s">
        <v>16</v>
      </c>
      <c r="D26" s="19">
        <v>0</v>
      </c>
      <c r="E26" s="22"/>
      <c r="F26" s="22"/>
      <c r="G26" s="20"/>
      <c r="H26" s="20">
        <f>+D26+E26-F26</f>
        <v>0</v>
      </c>
      <c r="I26" s="23"/>
      <c r="K26" s="2">
        <f>1235.83-163.26+926.02-180.88</f>
        <v>1817.71</v>
      </c>
    </row>
    <row r="27" spans="3:11" ht="13.5" hidden="1" customHeight="1" thickBot="1">
      <c r="C27" s="18" t="s">
        <v>17</v>
      </c>
      <c r="D27" s="19"/>
      <c r="E27" s="22"/>
      <c r="F27" s="22"/>
      <c r="G27" s="20"/>
      <c r="H27" s="20">
        <f>+D27+E27-F27</f>
        <v>0</v>
      </c>
      <c r="I27" s="24"/>
      <c r="K27" s="2">
        <f>503.24+197.96</f>
        <v>701.2</v>
      </c>
    </row>
    <row r="28" spans="3:11" ht="13.5" customHeight="1" thickBot="1">
      <c r="C28" s="18" t="s">
        <v>18</v>
      </c>
      <c r="D28" s="25">
        <f>SUM(D23:D27)</f>
        <v>7.9126039054244757E-11</v>
      </c>
      <c r="E28" s="26">
        <f>SUM(E23:E27)</f>
        <v>0</v>
      </c>
      <c r="F28" s="26">
        <f>SUM(F23:F27)</f>
        <v>0</v>
      </c>
      <c r="G28" s="26">
        <f>SUM(G23:G27)</f>
        <v>0</v>
      </c>
      <c r="H28" s="27">
        <f>SUM(H23:H27)</f>
        <v>7.9126039054244757E-11</v>
      </c>
      <c r="I28" s="28"/>
    </row>
    <row r="29" spans="3:11" ht="13.5" customHeight="1" thickBot="1">
      <c r="C29" s="29" t="s">
        <v>19</v>
      </c>
      <c r="D29" s="29"/>
      <c r="E29" s="29"/>
      <c r="F29" s="29"/>
      <c r="G29" s="29"/>
      <c r="H29" s="29"/>
      <c r="I29" s="30"/>
    </row>
    <row r="30" spans="3:11" ht="50.25" customHeight="1" thickBot="1">
      <c r="C30" s="31" t="s">
        <v>4</v>
      </c>
      <c r="D30" s="13" t="s">
        <v>5</v>
      </c>
      <c r="E30" s="14" t="s">
        <v>6</v>
      </c>
      <c r="F30" s="14" t="s">
        <v>7</v>
      </c>
      <c r="G30" s="14" t="s">
        <v>8</v>
      </c>
      <c r="H30" s="14" t="s">
        <v>9</v>
      </c>
      <c r="I30" s="32" t="s">
        <v>20</v>
      </c>
    </row>
    <row r="31" spans="3:11" ht="22.5" customHeight="1" thickBot="1">
      <c r="C31" s="12" t="s">
        <v>21</v>
      </c>
      <c r="D31" s="33">
        <v>21460.680000000051</v>
      </c>
      <c r="E31" s="34">
        <v>309679.5</v>
      </c>
      <c r="F31" s="34">
        <v>302673.42</v>
      </c>
      <c r="G31" s="34">
        <f>+E31</f>
        <v>309679.5</v>
      </c>
      <c r="H31" s="34">
        <f>+D31+E31-F31</f>
        <v>28466.760000000068</v>
      </c>
      <c r="I31" s="35" t="s">
        <v>22</v>
      </c>
      <c r="J31" s="36">
        <f>10257.49-D31</f>
        <v>-11203.190000000051</v>
      </c>
      <c r="K31" s="36">
        <f>49.68+196.03+14846.83-H31</f>
        <v>-13374.220000000068</v>
      </c>
    </row>
    <row r="32" spans="3:11" ht="14.25" customHeight="1" thickBot="1">
      <c r="C32" s="18" t="s">
        <v>23</v>
      </c>
      <c r="D32" s="19">
        <v>4763.1200000000099</v>
      </c>
      <c r="E32" s="20">
        <v>68710.2</v>
      </c>
      <c r="F32" s="20">
        <v>67158.899999999994</v>
      </c>
      <c r="G32" s="34">
        <v>437440.14</v>
      </c>
      <c r="H32" s="34">
        <f t="shared" ref="H32:H41" si="0">+D32+E32-F32</f>
        <v>6314.4200000000128</v>
      </c>
      <c r="I32" s="37"/>
    </row>
    <row r="33" spans="3:11" ht="13.5" customHeight="1" thickBot="1">
      <c r="C33" s="31" t="s">
        <v>24</v>
      </c>
      <c r="D33" s="38">
        <v>0</v>
      </c>
      <c r="E33" s="20"/>
      <c r="F33" s="20"/>
      <c r="G33" s="34"/>
      <c r="H33" s="34">
        <f t="shared" si="0"/>
        <v>0</v>
      </c>
      <c r="I33" s="39"/>
    </row>
    <row r="34" spans="3:11" ht="12.75" hidden="1" customHeight="1" thickBot="1">
      <c r="C34" s="18" t="s">
        <v>25</v>
      </c>
      <c r="D34" s="19">
        <v>0</v>
      </c>
      <c r="E34" s="20"/>
      <c r="F34" s="20"/>
      <c r="G34" s="34"/>
      <c r="H34" s="34">
        <f t="shared" si="0"/>
        <v>0</v>
      </c>
      <c r="I34" s="40" t="s">
        <v>26</v>
      </c>
    </row>
    <row r="35" spans="3:11" ht="27.75" customHeight="1" thickBot="1">
      <c r="C35" s="18" t="s">
        <v>27</v>
      </c>
      <c r="D35" s="19">
        <v>0</v>
      </c>
      <c r="E35" s="20"/>
      <c r="F35" s="20"/>
      <c r="G35" s="34"/>
      <c r="H35" s="34">
        <f t="shared" si="0"/>
        <v>0</v>
      </c>
      <c r="I35" s="41" t="s">
        <v>28</v>
      </c>
      <c r="J35" s="2">
        <v>2307.29</v>
      </c>
      <c r="K35" s="2">
        <v>3417.58</v>
      </c>
    </row>
    <row r="36" spans="3:11" ht="24.75" customHeight="1" thickBot="1">
      <c r="C36" s="18" t="s">
        <v>29</v>
      </c>
      <c r="D36" s="19">
        <v>160.60000000000036</v>
      </c>
      <c r="E36" s="22">
        <v>2355.3000000000002</v>
      </c>
      <c r="F36" s="22">
        <v>2296.5700000000002</v>
      </c>
      <c r="G36" s="34">
        <v>1863</v>
      </c>
      <c r="H36" s="34">
        <f t="shared" si="0"/>
        <v>219.33000000000038</v>
      </c>
      <c r="I36" s="41" t="s">
        <v>30</v>
      </c>
    </row>
    <row r="37" spans="3:11" ht="13.5" customHeight="1" thickBot="1">
      <c r="C37" s="31" t="s">
        <v>31</v>
      </c>
      <c r="D37" s="19">
        <v>0</v>
      </c>
      <c r="E37" s="22"/>
      <c r="F37" s="22"/>
      <c r="G37" s="34"/>
      <c r="H37" s="34">
        <f t="shared" si="0"/>
        <v>0</v>
      </c>
      <c r="I37" s="40"/>
    </row>
    <row r="38" spans="3:11" ht="13.5" customHeight="1" thickBot="1">
      <c r="C38" s="31" t="s">
        <v>32</v>
      </c>
      <c r="D38" s="19">
        <v>0</v>
      </c>
      <c r="E38" s="22"/>
      <c r="F38" s="22"/>
      <c r="G38" s="34"/>
      <c r="H38" s="34">
        <f t="shared" si="0"/>
        <v>0</v>
      </c>
      <c r="I38" s="40"/>
      <c r="J38" s="2">
        <f>494.12+244.68</f>
        <v>738.8</v>
      </c>
      <c r="K38" s="2">
        <f>-138.47-68.57</f>
        <v>-207.04</v>
      </c>
    </row>
    <row r="39" spans="3:11" ht="13.5" customHeight="1" thickBot="1">
      <c r="C39" s="42" t="s">
        <v>33</v>
      </c>
      <c r="D39" s="19">
        <v>329.09000000000015</v>
      </c>
      <c r="E39" s="22">
        <f>3529.89+986.22</f>
        <v>4516.1099999999997</v>
      </c>
      <c r="F39" s="22">
        <f>3609.02+940.1</f>
        <v>4549.12</v>
      </c>
      <c r="G39" s="34">
        <f>+E39</f>
        <v>4516.1099999999997</v>
      </c>
      <c r="H39" s="34">
        <f t="shared" si="0"/>
        <v>296.07999999999993</v>
      </c>
      <c r="I39" s="40" t="s">
        <v>34</v>
      </c>
    </row>
    <row r="40" spans="3:11" ht="13.5" customHeight="1" thickBot="1">
      <c r="C40" s="31" t="s">
        <v>35</v>
      </c>
      <c r="D40" s="19">
        <v>1043.2799999999988</v>
      </c>
      <c r="E40" s="22">
        <f>15728.71+6557.67</f>
        <v>22286.379999999997</v>
      </c>
      <c r="F40" s="22">
        <f>13952.28+5817.08</f>
        <v>19769.36</v>
      </c>
      <c r="G40" s="34">
        <f>+E40</f>
        <v>22286.379999999997</v>
      </c>
      <c r="H40" s="34">
        <f t="shared" si="0"/>
        <v>3560.2999999999956</v>
      </c>
      <c r="I40" s="40"/>
    </row>
    <row r="41" spans="3:11" ht="13.5" customHeight="1" thickBot="1">
      <c r="C41" s="18" t="s">
        <v>36</v>
      </c>
      <c r="D41" s="19">
        <v>663.60999999999694</v>
      </c>
      <c r="E41" s="22">
        <v>9558.2999999999993</v>
      </c>
      <c r="F41" s="22">
        <v>9344.6</v>
      </c>
      <c r="G41" s="34">
        <v>27009.78</v>
      </c>
      <c r="H41" s="34">
        <f t="shared" si="0"/>
        <v>877.30999999999585</v>
      </c>
      <c r="I41" s="41" t="s">
        <v>37</v>
      </c>
    </row>
    <row r="42" spans="3:11" s="43" customFormat="1" ht="13.5" customHeight="1" thickBot="1">
      <c r="C42" s="18" t="s">
        <v>18</v>
      </c>
      <c r="D42" s="25">
        <f>SUM(D31:D41)</f>
        <v>28420.380000000056</v>
      </c>
      <c r="E42" s="26">
        <f>SUM(E31:E41)</f>
        <v>417105.79</v>
      </c>
      <c r="F42" s="26">
        <f>SUM(F31:F41)</f>
        <v>405791.96999999991</v>
      </c>
      <c r="G42" s="26">
        <f>SUM(G31:G41)</f>
        <v>802794.91</v>
      </c>
      <c r="H42" s="26">
        <f>SUM(H31:H41)</f>
        <v>39734.200000000077</v>
      </c>
      <c r="I42" s="39"/>
    </row>
    <row r="43" spans="3:11" ht="13.5" customHeight="1" thickBot="1">
      <c r="C43" s="44" t="s">
        <v>38</v>
      </c>
      <c r="D43" s="44"/>
      <c r="E43" s="44"/>
      <c r="F43" s="44"/>
      <c r="G43" s="44"/>
      <c r="H43" s="44"/>
      <c r="I43" s="44"/>
    </row>
    <row r="44" spans="3:11" ht="38.25" customHeight="1" thickBot="1">
      <c r="C44" s="45" t="s">
        <v>39</v>
      </c>
      <c r="D44" s="46" t="s">
        <v>40</v>
      </c>
      <c r="E44" s="46"/>
      <c r="F44" s="46"/>
      <c r="G44" s="46"/>
      <c r="H44" s="46"/>
      <c r="I44" s="47" t="s">
        <v>41</v>
      </c>
    </row>
    <row r="45" spans="3:11" ht="22.5" customHeight="1">
      <c r="C45" s="48" t="s">
        <v>42</v>
      </c>
      <c r="D45" s="48"/>
      <c r="E45" s="48"/>
      <c r="F45" s="48"/>
      <c r="G45" s="48"/>
      <c r="H45" s="49">
        <f>+H28+H42</f>
        <v>39734.200000000157</v>
      </c>
    </row>
    <row r="46" spans="3:11" ht="15" hidden="1">
      <c r="C46" s="51" t="s">
        <v>43</v>
      </c>
      <c r="D46" s="51"/>
    </row>
    <row r="47" spans="3:11" ht="12.75" hidden="1" customHeight="1">
      <c r="C47" s="52" t="s">
        <v>44</v>
      </c>
    </row>
    <row r="48" spans="3:11" ht="15" customHeight="1">
      <c r="C48" s="51"/>
      <c r="D48" s="51"/>
    </row>
    <row r="49" spans="3:8" ht="15" hidden="1" customHeight="1">
      <c r="C49" s="51"/>
      <c r="D49" s="53">
        <f>+D31+D32+D36+D33</f>
        <v>26384.40000000006</v>
      </c>
      <c r="E49" s="53">
        <f>+E31+E32+E36+E33</f>
        <v>380745</v>
      </c>
      <c r="F49" s="53">
        <f>+F31+F32+F36+F33</f>
        <v>372128.88999999996</v>
      </c>
      <c r="G49" s="53">
        <f>+G31+G32+G36+G33</f>
        <v>748982.64</v>
      </c>
      <c r="H49" s="53">
        <f>+H31+H32+H36+H33</f>
        <v>35000.510000000082</v>
      </c>
    </row>
    <row r="50" spans="3:8" hidden="1">
      <c r="D50" s="54"/>
      <c r="H50" s="50">
        <f>3947.36+539.66+129.94+3627.62+17148.59+786.66+267.21+63.88</f>
        <v>26510.92</v>
      </c>
    </row>
    <row r="51" spans="3:8">
      <c r="C51" s="50" t="s">
        <v>45</v>
      </c>
      <c r="E51" s="54">
        <f>+E42+E28+26715</f>
        <v>443820.79</v>
      </c>
      <c r="F51" s="54"/>
      <c r="G51" s="54">
        <f>+G42+G28</f>
        <v>802794.91</v>
      </c>
      <c r="H51" s="54"/>
    </row>
  </sheetData>
  <mergeCells count="10">
    <mergeCell ref="C29:I29"/>
    <mergeCell ref="I31:I32"/>
    <mergeCell ref="C43:I43"/>
    <mergeCell ref="D44:H44"/>
    <mergeCell ref="C17:I17"/>
    <mergeCell ref="C18:I18"/>
    <mergeCell ref="C19:I19"/>
    <mergeCell ref="C20:I20"/>
    <mergeCell ref="C22:I22"/>
    <mergeCell ref="I23:I2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6"/>
  <sheetViews>
    <sheetView tabSelected="1" topLeftCell="A16" zoomScaleNormal="100" zoomScaleSheetLayoutView="120" workbookViewId="0">
      <selection activeCell="E41" sqref="E41"/>
    </sheetView>
  </sheetViews>
  <sheetFormatPr defaultRowHeight="15"/>
  <cols>
    <col min="1" max="1" width="4.5703125" style="56" customWidth="1"/>
    <col min="2" max="2" width="12.42578125" style="56" customWidth="1"/>
    <col min="3" max="3" width="13.42578125" style="56" hidden="1" customWidth="1"/>
    <col min="4" max="4" width="12.140625" style="56" customWidth="1"/>
    <col min="5" max="5" width="13.5703125" style="56" customWidth="1"/>
    <col min="6" max="6" width="13.42578125" style="56" customWidth="1"/>
    <col min="7" max="7" width="14.42578125" style="56" customWidth="1"/>
    <col min="8" max="8" width="15.140625" style="56" customWidth="1"/>
    <col min="9" max="9" width="14.42578125" style="56" customWidth="1"/>
    <col min="10" max="16384" width="9.140625" style="56"/>
  </cols>
  <sheetData>
    <row r="13" spans="1:9">
      <c r="A13" s="55" t="s">
        <v>46</v>
      </c>
      <c r="B13" s="55"/>
      <c r="C13" s="55"/>
      <c r="D13" s="55"/>
      <c r="E13" s="55"/>
      <c r="F13" s="55"/>
      <c r="G13" s="55"/>
      <c r="H13" s="55"/>
      <c r="I13" s="55"/>
    </row>
    <row r="14" spans="1:9">
      <c r="A14" s="55" t="s">
        <v>47</v>
      </c>
      <c r="B14" s="55"/>
      <c r="C14" s="55"/>
      <c r="D14" s="55"/>
      <c r="E14" s="55"/>
      <c r="F14" s="55"/>
      <c r="G14" s="55"/>
      <c r="H14" s="55"/>
      <c r="I14" s="55"/>
    </row>
    <row r="15" spans="1:9">
      <c r="A15" s="55" t="s">
        <v>48</v>
      </c>
      <c r="B15" s="55"/>
      <c r="C15" s="55"/>
      <c r="D15" s="55"/>
      <c r="E15" s="55"/>
      <c r="F15" s="55"/>
      <c r="G15" s="55"/>
      <c r="H15" s="55"/>
      <c r="I15" s="55"/>
    </row>
    <row r="16" spans="1:9" ht="60">
      <c r="A16" s="57" t="s">
        <v>49</v>
      </c>
      <c r="B16" s="57" t="s">
        <v>50</v>
      </c>
      <c r="C16" s="57" t="s">
        <v>51</v>
      </c>
      <c r="D16" s="57" t="s">
        <v>52</v>
      </c>
      <c r="E16" s="57" t="s">
        <v>53</v>
      </c>
      <c r="F16" s="58" t="s">
        <v>54</v>
      </c>
      <c r="G16" s="58" t="s">
        <v>55</v>
      </c>
      <c r="H16" s="57" t="s">
        <v>56</v>
      </c>
      <c r="I16" s="57" t="s">
        <v>57</v>
      </c>
    </row>
    <row r="17" spans="1:9">
      <c r="A17" s="59" t="s">
        <v>58</v>
      </c>
      <c r="B17" s="60">
        <v>227.9554</v>
      </c>
      <c r="C17" s="60"/>
      <c r="D17" s="60">
        <v>68.7102</v>
      </c>
      <c r="E17" s="60">
        <v>67.158900000000003</v>
      </c>
      <c r="F17" s="60">
        <v>26.715</v>
      </c>
      <c r="G17" s="60">
        <v>437.44013999999999</v>
      </c>
      <c r="H17" s="60">
        <v>6.3144200000000001</v>
      </c>
      <c r="I17" s="61">
        <f>B17+D17+F17-G17</f>
        <v>-114.05954000000003</v>
      </c>
    </row>
    <row r="19" spans="1:9">
      <c r="A19" s="56" t="s">
        <v>59</v>
      </c>
    </row>
    <row r="20" spans="1:9">
      <c r="A20" s="56" t="s">
        <v>60</v>
      </c>
    </row>
    <row r="21" spans="1:9">
      <c r="A21" s="56" t="s">
        <v>61</v>
      </c>
    </row>
    <row r="22" spans="1:9">
      <c r="A22" s="56" t="s">
        <v>62</v>
      </c>
    </row>
    <row r="23" spans="1:9">
      <c r="A23" s="56" t="s">
        <v>63</v>
      </c>
    </row>
    <row r="24" spans="1:9">
      <c r="A24" s="56" t="s">
        <v>64</v>
      </c>
      <c r="I24" s="62"/>
    </row>
    <row r="25" spans="1:9">
      <c r="A25" s="56" t="s">
        <v>65</v>
      </c>
      <c r="I25" s="62"/>
    </row>
    <row r="26" spans="1:9">
      <c r="A26" s="56" t="s">
        <v>66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Кленовая5 2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2024-03-05T11:57:12Z</dcterms:created>
  <dcterms:modified xsi:type="dcterms:W3CDTF">2024-03-05T11:58:05Z</dcterms:modified>
</cp:coreProperties>
</file>