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Кленовая5 4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D59" i="1"/>
  <c r="D57"/>
  <c r="H54"/>
  <c r="F53"/>
  <c r="E53"/>
  <c r="D53"/>
  <c r="D46"/>
  <c r="H45"/>
  <c r="H44"/>
  <c r="F44"/>
  <c r="G43"/>
  <c r="G46" s="1"/>
  <c r="G55" s="1"/>
  <c r="F43"/>
  <c r="F46" s="1"/>
  <c r="E43"/>
  <c r="H43" s="1"/>
  <c r="K42"/>
  <c r="J42"/>
  <c r="H42"/>
  <c r="H41"/>
  <c r="H40"/>
  <c r="K39"/>
  <c r="J39"/>
  <c r="H39"/>
  <c r="H38"/>
  <c r="H37"/>
  <c r="H36"/>
  <c r="J35"/>
  <c r="H35"/>
  <c r="G35"/>
  <c r="G53" s="1"/>
  <c r="G32"/>
  <c r="F32"/>
  <c r="E32"/>
  <c r="D32"/>
  <c r="K31"/>
  <c r="H31"/>
  <c r="K30"/>
  <c r="H30"/>
  <c r="K29"/>
  <c r="H29"/>
  <c r="K28"/>
  <c r="F28"/>
  <c r="H28" s="1"/>
  <c r="K27"/>
  <c r="H27"/>
  <c r="H32" s="1"/>
  <c r="H46" l="1"/>
  <c r="H49" s="1"/>
  <c r="K35"/>
  <c r="E46"/>
  <c r="E55" s="1"/>
  <c r="H53"/>
</calcChain>
</file>

<file path=xl/sharedStrings.xml><?xml version="1.0" encoding="utf-8"?>
<sst xmlns="http://schemas.openxmlformats.org/spreadsheetml/2006/main" count="72" uniqueCount="65">
  <si>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</si>
  <si>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</si>
  <si>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</si>
  <si>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5/4 по ул. Кленовая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</si>
  <si>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</si>
  <si>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</si>
  <si>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</si>
  <si>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</si>
  <si>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</si>
  <si>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</si>
  <si>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</si>
  <si>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</si>
  <si>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</si>
  <si>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"СТЭК",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</si>
  <si>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</si>
  <si>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</si>
  <si>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</si>
  <si>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</si>
  <si>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</si>
  <si>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</si>
  <si>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</si>
  <si>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</si>
  <si>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Н/2009-81 от 01.07.2009г.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</si>
  <si>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</si>
  <si>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</si>
  <si>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</si>
  <si>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</si>
  <si>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</si>
  <si>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</si>
  <si>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</si>
  <si>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</si>
  <si>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</si>
  <si>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</si>
  <si>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</si>
  <si>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</si>
  <si>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</si>
  <si>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</si>
  <si>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</si>
  <si>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</si>
  <si>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</si>
  <si>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</si>
  <si>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</si>
  <si>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</si>
  <si>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</si>
  <si>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</si>
  <si>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</si>
  <si>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</si>
  <si>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5/4 по ул. Кленовая с 01.01.2023.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</si>
  <si>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</si>
  <si>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</si>
  <si>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</si>
  <si>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</si>
  <si>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</si>
  <si>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</si>
  <si>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</si>
  <si>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</si>
  <si>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</si>
  <si>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</si>
  <si>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1.14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</si>
  <si>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</si>
  <si>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0.21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</si>
  <si>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</si>
  <si>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</si>
  <si>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- 0.92т.р.</t>
  </si>
  <si>
    <t>Расходные материалы -0.01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</si>
</sst>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9" fillId="0" borderId="0" xfId="1" applyFont="1" applyFill="1" applyBorder="1"/>
    <xf numFmtId="0" fontId="19" fillId="0" borderId="0" xfId="1" applyFont="1" applyFill="1"/>
    <xf numFmtId="0" fontId="19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opLeftCell="C24" workbookViewId="0">
      <selection activeCell="E55" sqref="E55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28515625" style="49" customWidth="1"/>
    <col min="4" max="4" width="13.140625" style="49" customWidth="1"/>
    <col min="5" max="5" width="11.85546875" style="49" customWidth="1"/>
    <col min="6" max="6" width="13.28515625" style="49" customWidth="1"/>
    <col min="7" max="7" width="11.85546875" style="49" customWidth="1"/>
    <col min="8" max="8" width="13.42578125" style="49" customWidth="1"/>
    <col min="9" max="9" width="24.85546875" style="49" customWidth="1"/>
    <col min="10" max="10" width="0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51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1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12</v>
      </c>
      <c r="D27" s="19">
        <v>6612.3599999999869</v>
      </c>
      <c r="E27" s="20"/>
      <c r="F27" s="20">
        <v>2667.61</v>
      </c>
      <c r="G27" s="20"/>
      <c r="H27" s="20">
        <f>+D27+E27-F27</f>
        <v>3944.7499999999868</v>
      </c>
      <c r="I27" s="21" t="s">
        <v>13</v>
      </c>
      <c r="K27" s="22">
        <f>234239.84+155589.82</f>
        <v>389829.66000000003</v>
      </c>
    </row>
    <row r="28" spans="3:11" ht="13.5" customHeight="1" thickBot="1">
      <c r="C28" s="18" t="s">
        <v>14</v>
      </c>
      <c r="D28" s="19">
        <v>2403.2200000000039</v>
      </c>
      <c r="E28" s="23"/>
      <c r="F28" s="23">
        <f>648.8+207.71+86.61</f>
        <v>943.12</v>
      </c>
      <c r="G28" s="20"/>
      <c r="H28" s="20">
        <f>+D28+E28-F28</f>
        <v>1460.100000000004</v>
      </c>
      <c r="I28" s="24"/>
      <c r="K28" s="22">
        <f>94173.45-666.29+126903.45</f>
        <v>220410.61</v>
      </c>
    </row>
    <row r="29" spans="3:11" ht="13.5" customHeight="1" thickBot="1">
      <c r="C29" s="18" t="s">
        <v>15</v>
      </c>
      <c r="D29" s="19">
        <v>448.70000000000061</v>
      </c>
      <c r="E29" s="23"/>
      <c r="F29" s="23">
        <v>177.33</v>
      </c>
      <c r="G29" s="20"/>
      <c r="H29" s="20">
        <f>+D29+E29-F29</f>
        <v>271.37000000000057</v>
      </c>
      <c r="I29" s="24"/>
      <c r="K29" s="2">
        <f>16685.97+49650.45+1887.84</f>
        <v>68224.259999999995</v>
      </c>
    </row>
    <row r="30" spans="3:11" ht="13.5" customHeight="1" thickBot="1">
      <c r="C30" s="18" t="s">
        <v>16</v>
      </c>
      <c r="D30" s="19">
        <v>612.34000000000196</v>
      </c>
      <c r="E30" s="23"/>
      <c r="F30" s="23">
        <v>242.5</v>
      </c>
      <c r="G30" s="20"/>
      <c r="H30" s="20">
        <f>+D30+E30-F30</f>
        <v>369.84000000000196</v>
      </c>
      <c r="I30" s="24"/>
      <c r="K30" s="2">
        <f>6060.91+19257.94+14186.85+13237.53-91.99</f>
        <v>52651.24</v>
      </c>
    </row>
    <row r="31" spans="3:11" ht="13.5" hidden="1" customHeight="1" thickBot="1">
      <c r="C31" s="18" t="s">
        <v>17</v>
      </c>
      <c r="D31" s="19"/>
      <c r="E31" s="23"/>
      <c r="F31" s="23"/>
      <c r="G31" s="20"/>
      <c r="H31" s="20">
        <f>+D31+E31-F31</f>
        <v>0</v>
      </c>
      <c r="I31" s="25"/>
      <c r="K31" s="2">
        <f>31.19+781.97-67.61+152.41+497.94-0.01+16.84</f>
        <v>1412.73</v>
      </c>
    </row>
    <row r="32" spans="3:11" ht="13.5" customHeight="1" thickBot="1">
      <c r="C32" s="18" t="s">
        <v>18</v>
      </c>
      <c r="D32" s="26">
        <f>SUM(D27:D31)</f>
        <v>10076.619999999994</v>
      </c>
      <c r="E32" s="27">
        <f>SUM(E27:E31)</f>
        <v>0</v>
      </c>
      <c r="F32" s="27">
        <f>SUM(F27:F31)</f>
        <v>4030.56</v>
      </c>
      <c r="G32" s="27">
        <f>SUM(G27:G31)</f>
        <v>0</v>
      </c>
      <c r="H32" s="27">
        <f>SUM(H27:H31)</f>
        <v>6046.059999999994</v>
      </c>
      <c r="I32" s="28"/>
    </row>
    <row r="33" spans="3:11" ht="13.5" customHeight="1" thickBot="1">
      <c r="C33" s="29" t="s">
        <v>19</v>
      </c>
      <c r="D33" s="29"/>
      <c r="E33" s="29"/>
      <c r="F33" s="29"/>
      <c r="G33" s="29"/>
      <c r="H33" s="29"/>
      <c r="I33" s="29"/>
    </row>
    <row r="34" spans="3:11" ht="52.5" customHeight="1" thickBot="1">
      <c r="C34" s="30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1" t="s">
        <v>20</v>
      </c>
    </row>
    <row r="35" spans="3:11" ht="24.75" customHeight="1" thickBot="1">
      <c r="C35" s="12" t="s">
        <v>21</v>
      </c>
      <c r="D35" s="32">
        <v>413700.26000000024</v>
      </c>
      <c r="E35" s="33">
        <v>1215728.7</v>
      </c>
      <c r="F35" s="33">
        <v>1347647.87</v>
      </c>
      <c r="G35" s="33">
        <f>+E35</f>
        <v>1215728.7</v>
      </c>
      <c r="H35" s="33">
        <f>+D35+E35-F35</f>
        <v>281781.09000000008</v>
      </c>
      <c r="I35" s="34" t="s">
        <v>22</v>
      </c>
      <c r="J35" s="35">
        <f>170793.09-D35</f>
        <v>-242907.17000000025</v>
      </c>
      <c r="K35" s="35">
        <f>233889.49-H35</f>
        <v>-47891.600000000093</v>
      </c>
    </row>
    <row r="36" spans="3:11" ht="14.25" customHeight="1" thickBot="1">
      <c r="C36" s="18" t="s">
        <v>23</v>
      </c>
      <c r="D36" s="19">
        <v>49877.360000000015</v>
      </c>
      <c r="E36" s="20">
        <v>269739.96000000002</v>
      </c>
      <c r="F36" s="20">
        <v>270066.17</v>
      </c>
      <c r="G36" s="33">
        <v>1143.29</v>
      </c>
      <c r="H36" s="33">
        <f t="shared" ref="H36:H45" si="0">+D36+E36-F36</f>
        <v>49551.150000000081</v>
      </c>
      <c r="I36" s="36"/>
    </row>
    <row r="37" spans="3:11" ht="13.5" hidden="1" customHeight="1" thickBot="1">
      <c r="C37" s="30" t="s">
        <v>24</v>
      </c>
      <c r="D37" s="37">
        <v>0</v>
      </c>
      <c r="E37" s="20"/>
      <c r="F37" s="20"/>
      <c r="G37" s="33"/>
      <c r="H37" s="33">
        <f t="shared" si="0"/>
        <v>0</v>
      </c>
      <c r="I37" s="38"/>
    </row>
    <row r="38" spans="3:11" ht="12.75" hidden="1" customHeight="1" thickBot="1">
      <c r="C38" s="18" t="s">
        <v>25</v>
      </c>
      <c r="D38" s="19">
        <v>0</v>
      </c>
      <c r="E38" s="20"/>
      <c r="F38" s="20"/>
      <c r="G38" s="33"/>
      <c r="H38" s="33">
        <f t="shared" si="0"/>
        <v>0</v>
      </c>
      <c r="I38" s="39" t="s">
        <v>26</v>
      </c>
    </row>
    <row r="39" spans="3:11" ht="27" customHeight="1" thickBot="1">
      <c r="C39" s="18" t="s">
        <v>27</v>
      </c>
      <c r="D39" s="19">
        <v>3790.2599999999961</v>
      </c>
      <c r="E39" s="20"/>
      <c r="F39" s="20">
        <v>1441.05</v>
      </c>
      <c r="G39" s="33"/>
      <c r="H39" s="33">
        <f t="shared" si="0"/>
        <v>2349.2099999999964</v>
      </c>
      <c r="I39" s="40" t="s">
        <v>28</v>
      </c>
      <c r="J39" s="2">
        <f>19121.48+19092.39</f>
        <v>38213.869999999995</v>
      </c>
      <c r="K39" s="2">
        <f>13837.97+22184.61+16450.16</f>
        <v>52472.740000000005</v>
      </c>
    </row>
    <row r="40" spans="3:11" ht="32.25" customHeight="1" thickBot="1">
      <c r="C40" s="18" t="s">
        <v>29</v>
      </c>
      <c r="D40" s="19">
        <v>3336.3799999999983</v>
      </c>
      <c r="E40" s="23">
        <v>9246.24</v>
      </c>
      <c r="F40" s="23">
        <v>10339.07</v>
      </c>
      <c r="G40" s="33">
        <v>7893.6</v>
      </c>
      <c r="H40" s="33">
        <f t="shared" si="0"/>
        <v>2243.5499999999993</v>
      </c>
      <c r="I40" s="40" t="s">
        <v>30</v>
      </c>
    </row>
    <row r="41" spans="3:11" ht="13.5" customHeight="1" thickBot="1">
      <c r="C41" s="30" t="s">
        <v>31</v>
      </c>
      <c r="D41" s="19">
        <v>928.75999999999976</v>
      </c>
      <c r="E41" s="23"/>
      <c r="F41" s="23">
        <v>365.62</v>
      </c>
      <c r="G41" s="33"/>
      <c r="H41" s="33">
        <f t="shared" si="0"/>
        <v>563.13999999999976</v>
      </c>
      <c r="I41" s="39"/>
    </row>
    <row r="42" spans="3:11" ht="13.5" customHeight="1" thickBot="1">
      <c r="C42" s="30" t="s">
        <v>32</v>
      </c>
      <c r="D42" s="19">
        <v>-9.5212726591853425E-13</v>
      </c>
      <c r="E42" s="23"/>
      <c r="F42" s="23"/>
      <c r="G42" s="33"/>
      <c r="H42" s="33">
        <f t="shared" si="0"/>
        <v>-9.5212726591853425E-13</v>
      </c>
      <c r="I42" s="39"/>
      <c r="J42" s="22">
        <f>1852.95+917.55</f>
        <v>2770.5</v>
      </c>
      <c r="K42" s="2">
        <f>15928.8+7900.11</f>
        <v>23828.91</v>
      </c>
    </row>
    <row r="43" spans="3:11" ht="13.5" customHeight="1" thickBot="1">
      <c r="C43" s="41" t="s">
        <v>33</v>
      </c>
      <c r="D43" s="19">
        <v>2081.5200000000004</v>
      </c>
      <c r="E43" s="23">
        <f>14429.04+4757.01</f>
        <v>19186.050000000003</v>
      </c>
      <c r="F43" s="23">
        <f>12940.83+4387.63</f>
        <v>17328.46</v>
      </c>
      <c r="G43" s="33">
        <f>+E43</f>
        <v>19186.050000000003</v>
      </c>
      <c r="H43" s="33">
        <f t="shared" si="0"/>
        <v>3939.1100000000042</v>
      </c>
      <c r="I43" s="39"/>
      <c r="J43" s="22"/>
    </row>
    <row r="44" spans="3:11" ht="13.5" customHeight="1" thickBot="1">
      <c r="C44" s="30" t="s">
        <v>34</v>
      </c>
      <c r="D44" s="19">
        <v>861.99000000000524</v>
      </c>
      <c r="E44" s="23"/>
      <c r="F44" s="23">
        <f>619.91+1505.75+2018.54</f>
        <v>4144.2</v>
      </c>
      <c r="G44" s="33"/>
      <c r="H44" s="33">
        <f t="shared" si="0"/>
        <v>-3282.2099999999946</v>
      </c>
      <c r="I44" s="39"/>
      <c r="J44" s="22"/>
    </row>
    <row r="45" spans="3:11" ht="13.5" customHeight="1" thickBot="1">
      <c r="C45" s="18" t="s">
        <v>35</v>
      </c>
      <c r="D45" s="19">
        <v>13602.79</v>
      </c>
      <c r="E45" s="23">
        <v>37524.480000000003</v>
      </c>
      <c r="F45" s="23">
        <v>42070.47</v>
      </c>
      <c r="G45" s="33">
        <v>35657.160000000003</v>
      </c>
      <c r="H45" s="33">
        <f t="shared" si="0"/>
        <v>9056.8000000000029</v>
      </c>
      <c r="I45" s="40" t="s">
        <v>36</v>
      </c>
    </row>
    <row r="46" spans="3:11" s="42" customFormat="1" ht="13.5" customHeight="1" thickBot="1">
      <c r="C46" s="18" t="s">
        <v>18</v>
      </c>
      <c r="D46" s="26">
        <f>SUM(D35:D45)</f>
        <v>488179.32000000024</v>
      </c>
      <c r="E46" s="27">
        <f>SUM(E35:E45)</f>
        <v>1551425.43</v>
      </c>
      <c r="F46" s="27">
        <f>SUM(F35:F45)</f>
        <v>1693402.9100000001</v>
      </c>
      <c r="G46" s="27">
        <f>SUM(G35:G45)</f>
        <v>1279608.8</v>
      </c>
      <c r="H46" s="27">
        <f>SUM(H35:H45)</f>
        <v>346201.84000000014</v>
      </c>
      <c r="I46" s="38"/>
    </row>
    <row r="47" spans="3:11" ht="13.5" customHeight="1" thickBot="1">
      <c r="C47" s="43" t="s">
        <v>37</v>
      </c>
      <c r="D47" s="43"/>
      <c r="E47" s="43"/>
      <c r="F47" s="43"/>
      <c r="G47" s="43"/>
      <c r="H47" s="43"/>
      <c r="I47" s="43"/>
    </row>
    <row r="48" spans="3:11" ht="40.5" customHeight="1" thickBot="1">
      <c r="C48" s="44" t="s">
        <v>38</v>
      </c>
      <c r="D48" s="45" t="s">
        <v>39</v>
      </c>
      <c r="E48" s="45"/>
      <c r="F48" s="45"/>
      <c r="G48" s="45"/>
      <c r="H48" s="45"/>
      <c r="I48" s="46" t="s">
        <v>40</v>
      </c>
    </row>
    <row r="49" spans="3:8" ht="21" customHeight="1">
      <c r="C49" s="47" t="s">
        <v>41</v>
      </c>
      <c r="D49" s="47"/>
      <c r="E49" s="47"/>
      <c r="F49" s="47"/>
      <c r="G49" s="47"/>
      <c r="H49" s="48">
        <f>+H32+H46</f>
        <v>352247.90000000014</v>
      </c>
    </row>
    <row r="50" spans="3:8" ht="15" hidden="1">
      <c r="C50" s="50" t="s">
        <v>42</v>
      </c>
      <c r="D50" s="50"/>
    </row>
    <row r="51" spans="3:8" ht="12.75" hidden="1" customHeight="1">
      <c r="C51" s="51" t="s">
        <v>43</v>
      </c>
    </row>
    <row r="52" spans="3:8" ht="12.75" customHeight="1"/>
    <row r="53" spans="3:8" hidden="1">
      <c r="D53" s="52">
        <f>+D35+D36+D40</f>
        <v>466914.00000000023</v>
      </c>
      <c r="E53" s="52">
        <f>+E35+E36+E40</f>
        <v>1494714.9</v>
      </c>
      <c r="F53" s="52">
        <f>+F35+F36+F40</f>
        <v>1628053.11</v>
      </c>
      <c r="G53" s="52">
        <f>+G35+G36+G40</f>
        <v>1224765.5900000001</v>
      </c>
      <c r="H53" s="52">
        <f>+H35+H36+H40</f>
        <v>333575.79000000015</v>
      </c>
    </row>
    <row r="54" spans="3:8" hidden="1">
      <c r="H54" s="49">
        <f>60888.98+8228.83+2058.36+18963.71+9740.15+57366.68+271468.97+33266.81</f>
        <v>461982.48999999993</v>
      </c>
    </row>
    <row r="55" spans="3:8">
      <c r="C55" s="49" t="s">
        <v>44</v>
      </c>
      <c r="E55" s="52">
        <f>+E46+E32+26715</f>
        <v>1578140.43</v>
      </c>
      <c r="F55" s="52"/>
      <c r="G55" s="52">
        <f>+G46+G32</f>
        <v>1279608.8</v>
      </c>
      <c r="H55" s="52"/>
    </row>
    <row r="57" spans="3:8" hidden="1">
      <c r="D57" s="49">
        <f>330687.64+324300.75</f>
        <v>654988.39</v>
      </c>
    </row>
    <row r="58" spans="3:8" hidden="1">
      <c r="D58" s="49">
        <v>1088595.42</v>
      </c>
    </row>
    <row r="59" spans="3:8" hidden="1">
      <c r="D59" s="52">
        <f>+D58-D32-D46</f>
        <v>590339.47999999975</v>
      </c>
    </row>
  </sheetData>
  <mergeCells count="10">
    <mergeCell ref="C33:I33"/>
    <mergeCell ref="I35:I36"/>
    <mergeCell ref="C47:I47"/>
    <mergeCell ref="D48:H48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5"/>
  <sheetViews>
    <sheetView tabSelected="1" topLeftCell="A10" zoomScaleNormal="100" zoomScaleSheetLayoutView="120" workbookViewId="0">
      <selection activeCell="G24" sqref="G24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8" width="15.140625" style="54" customWidth="1"/>
    <col min="9" max="9" width="14.42578125" style="54" customWidth="1"/>
    <col min="10" max="16384" width="9.140625" style="54"/>
  </cols>
  <sheetData>
    <row r="13" spans="1:9">
      <c r="A13" s="53" t="s">
        <v>45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46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47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48</v>
      </c>
      <c r="B16" s="55" t="s">
        <v>49</v>
      </c>
      <c r="C16" s="55" t="s">
        <v>50</v>
      </c>
      <c r="D16" s="55" t="s">
        <v>51</v>
      </c>
      <c r="E16" s="55" t="s">
        <v>52</v>
      </c>
      <c r="F16" s="56" t="s">
        <v>53</v>
      </c>
      <c r="G16" s="56" t="s">
        <v>54</v>
      </c>
      <c r="H16" s="55" t="s">
        <v>55</v>
      </c>
      <c r="I16" s="55" t="s">
        <v>56</v>
      </c>
    </row>
    <row r="17" spans="1:9">
      <c r="A17" s="57" t="s">
        <v>57</v>
      </c>
      <c r="B17" s="58">
        <v>-616.00720000000001</v>
      </c>
      <c r="C17" s="58"/>
      <c r="D17" s="58">
        <v>269.73996</v>
      </c>
      <c r="E17" s="58">
        <v>270.06617</v>
      </c>
      <c r="F17" s="58">
        <v>26.715</v>
      </c>
      <c r="G17" s="58">
        <v>1.1432899999999999</v>
      </c>
      <c r="H17" s="58">
        <v>49.55115</v>
      </c>
      <c r="I17" s="59">
        <f>B17+D17+F17-G17</f>
        <v>-320.69553000000002</v>
      </c>
    </row>
    <row r="19" spans="1:9">
      <c r="A19" s="54" t="s">
        <v>58</v>
      </c>
    </row>
    <row r="20" spans="1:9">
      <c r="A20" s="60" t="s">
        <v>59</v>
      </c>
      <c r="B20" s="61"/>
      <c r="C20" s="61"/>
      <c r="D20" s="61"/>
      <c r="E20" s="62"/>
      <c r="F20" s="62"/>
    </row>
    <row r="21" spans="1:9">
      <c r="A21" s="60" t="s">
        <v>60</v>
      </c>
      <c r="B21" s="61"/>
      <c r="C21" s="61"/>
      <c r="D21" s="61"/>
      <c r="E21" s="62"/>
      <c r="F21" s="62"/>
    </row>
    <row r="22" spans="1:9">
      <c r="A22" s="62" t="s">
        <v>61</v>
      </c>
      <c r="B22" s="62"/>
      <c r="C22" s="62"/>
      <c r="D22" s="62"/>
      <c r="E22" s="62"/>
      <c r="F22" s="62"/>
    </row>
    <row r="23" spans="1:9">
      <c r="A23" s="54" t="s">
        <v>62</v>
      </c>
    </row>
    <row r="24" spans="1:9">
      <c r="A24" s="62" t="s">
        <v>63</v>
      </c>
    </row>
    <row r="25" spans="1:9">
      <c r="A25" s="54" t="s">
        <v>64</v>
      </c>
      <c r="I25" s="6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4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2024-03-05T11:59:25Z</dcterms:created>
  <dcterms:modified xsi:type="dcterms:W3CDTF">2024-03-05T12:00:17Z</dcterms:modified>
</cp:coreProperties>
</file>