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Кожемякина11 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D60" i="2"/>
  <c r="D58"/>
  <c r="H55"/>
  <c r="E54"/>
  <c r="D54"/>
  <c r="D48"/>
  <c r="H47"/>
  <c r="K46"/>
  <c r="J46"/>
  <c r="F46"/>
  <c r="H46" s="1"/>
  <c r="F45"/>
  <c r="E45"/>
  <c r="H45" s="1"/>
  <c r="F44"/>
  <c r="E44"/>
  <c r="H44" s="1"/>
  <c r="J43"/>
  <c r="H43"/>
  <c r="J42"/>
  <c r="H42"/>
  <c r="J41"/>
  <c r="H41"/>
  <c r="K40"/>
  <c r="J40"/>
  <c r="H40"/>
  <c r="J39"/>
  <c r="H39"/>
  <c r="G39"/>
  <c r="H38"/>
  <c r="F38"/>
  <c r="F54" s="1"/>
  <c r="J37"/>
  <c r="H37"/>
  <c r="K36"/>
  <c r="J36"/>
  <c r="H36"/>
  <c r="G36"/>
  <c r="G33"/>
  <c r="D33"/>
  <c r="K32"/>
  <c r="H32"/>
  <c r="K31"/>
  <c r="H31"/>
  <c r="F31"/>
  <c r="K30"/>
  <c r="H30"/>
  <c r="K29"/>
  <c r="F29"/>
  <c r="F33" s="1"/>
  <c r="E29"/>
  <c r="H29" s="1"/>
  <c r="H33" s="1"/>
  <c r="K28"/>
  <c r="H28"/>
  <c r="I17" i="1"/>
  <c r="H48" i="2" l="1"/>
  <c r="H51"/>
  <c r="E33"/>
  <c r="F48"/>
  <c r="H54"/>
  <c r="G44"/>
  <c r="G48" s="1"/>
  <c r="G56" s="1"/>
  <c r="G45"/>
  <c r="E48"/>
  <c r="E56" s="1"/>
  <c r="G54"/>
</calcChain>
</file>

<file path=xl/sharedStrings.xml><?xml version="1.0" encoding="utf-8"?>
<sst xmlns="http://schemas.openxmlformats.org/spreadsheetml/2006/main" count="79" uniqueCount="72">
  <si>
    <t>ОТЧЕТ</t>
  </si>
  <si>
    <t>по выполнению плана текущего ремонта жилого дома</t>
  </si>
  <si>
    <t>№ 11/1 по ул. Д.Кожемякина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</si>
  <si>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</si>
  <si>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</si>
  <si>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</si>
  <si>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</si>
  <si>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</si>
  <si>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</si>
  <si>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</si>
  <si>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</si>
  <si>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</si>
  <si>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</si>
  <si>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rFont val="Calibri"/>
        <family val="2"/>
        <charset val="204"/>
      </rPr>
      <t xml:space="preserve"> 389.59</t>
    </r>
    <r>
      <rPr>
        <sz val="1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</si>
  <si>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</si>
  <si>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- 148.60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</si>
  <si>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</si>
  <si>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33.88 т.р.</t>
  </si>
  <si>
    <t>Ремонт систем ГВС, ХВС, ЦО - 1.23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</si>
  <si>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</si>
  <si>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</si>
  <si>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- 1.07  т.р.</t>
  </si>
  <si>
    <t>Аварийные работы -7.88 т.р.</t>
  </si>
  <si>
    <t>Расходные материалы -  1.93т.р.</t>
  </si>
  <si>
    <t>герметизация швов -140.0 т.р.</t>
  </si>
  <si>
    <t>ремонтные работы на лифтах- 55.0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</si>
  <si>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</si>
  <si>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</si>
  <si>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</si>
  <si>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11/1 по ул. Д.Кожемякина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</si>
  <si>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</si>
  <si>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</si>
  <si>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</si>
  <si>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</si>
  <si>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</si>
  <si>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</si>
  <si>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</si>
  <si>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</si>
  <si>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</si>
  <si>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</si>
  <si>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</si>
  <si>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</si>
  <si>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</si>
  <si>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</si>
  <si>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</si>
  <si>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</si>
  <si>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</si>
  <si>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</si>
  <si>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Н/2009-75 от 01.05.2009г.</t>
  </si>
  <si>
    <t>Текущий ремонт</t>
  </si>
  <si>
    <t>энергосбережение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</si>
  <si>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</si>
  <si>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</si>
  <si>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</si>
  <si>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</si>
  <si>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</si>
  <si>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</si>
  <si>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</si>
  <si>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</si>
  <si>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</si>
  <si>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</si>
  <si>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</si>
  <si>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</si>
  <si>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коээфициент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</si>
  <si>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</si>
  <si>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</si>
  <si>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</si>
  <si>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</si>
  <si>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"СкайНэт", ПАО "Ростелеком"</t>
  </si>
  <si>
    <t>Общая задолженность по дому  на 01.01.2024.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</si>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</sst>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7" fillId="0" borderId="0" xfId="2" applyFont="1" applyFill="1"/>
    <xf numFmtId="0" fontId="6" fillId="0" borderId="0" xfId="2" applyFill="1"/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7" fillId="0" borderId="3" xfId="2" applyFont="1" applyFill="1" applyBorder="1"/>
    <xf numFmtId="0" fontId="7" fillId="0" borderId="4" xfId="2" applyFont="1" applyFill="1" applyBorder="1"/>
    <xf numFmtId="0" fontId="8" fillId="0" borderId="0" xfId="2" applyFont="1" applyFill="1" applyAlignment="1">
      <alignment horizontal="center"/>
    </xf>
    <xf numFmtId="0" fontId="7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4" fontId="13" fillId="0" borderId="9" xfId="2" applyNumberFormat="1" applyFont="1" applyFill="1" applyBorder="1" applyAlignment="1">
      <alignment horizontal="right" vertical="top" wrapText="1"/>
    </xf>
    <xf numFmtId="4" fontId="14" fillId="0" borderId="9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2" fontId="6" fillId="0" borderId="0" xfId="2" applyNumberFormat="1" applyFill="1"/>
    <xf numFmtId="4" fontId="13" fillId="0" borderId="9" xfId="2" applyNumberFormat="1" applyFont="1" applyFill="1" applyBorder="1" applyAlignment="1">
      <alignment vertical="top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4" fontId="8" fillId="3" borderId="9" xfId="2" applyNumberFormat="1" applyFont="1" applyFill="1" applyBorder="1" applyAlignment="1">
      <alignment vertical="top" wrapText="1"/>
    </xf>
    <xf numFmtId="4" fontId="8" fillId="0" borderId="9" xfId="2" applyNumberFormat="1" applyFont="1" applyFill="1" applyBorder="1" applyAlignment="1">
      <alignment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13" fillId="0" borderId="4" xfId="2" applyFont="1" applyFill="1" applyBorder="1" applyAlignment="1">
      <alignment horizontal="right" vertical="top" wrapText="1"/>
    </xf>
    <xf numFmtId="4" fontId="14" fillId="0" borderId="4" xfId="2" applyNumberFormat="1" applyFont="1" applyFill="1" applyBorder="1" applyAlignment="1">
      <alignment vertical="top" wrapText="1"/>
    </xf>
    <xf numFmtId="0" fontId="15" fillId="0" borderId="10" xfId="2" applyFont="1" applyFill="1" applyBorder="1" applyAlignment="1">
      <alignment horizontal="center" vertical="center" wrapText="1"/>
    </xf>
    <xf numFmtId="4" fontId="6" fillId="0" borderId="0" xfId="2" applyNumberFormat="1" applyFill="1"/>
    <xf numFmtId="0" fontId="13" fillId="0" borderId="9" xfId="2" applyFont="1" applyFill="1" applyBorder="1" applyAlignment="1">
      <alignment horizontal="right" vertical="top" wrapText="1"/>
    </xf>
    <xf numFmtId="0" fontId="16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right" vertical="top" wrapText="1"/>
    </xf>
    <xf numFmtId="0" fontId="13" fillId="0" borderId="9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center" vertical="top" wrapText="1"/>
    </xf>
    <xf numFmtId="2" fontId="13" fillId="0" borderId="9" xfId="2" applyNumberFormat="1" applyFont="1" applyFill="1" applyBorder="1" applyAlignment="1">
      <alignment horizontal="right" vertical="top" wrapText="1"/>
    </xf>
    <xf numFmtId="0" fontId="13" fillId="0" borderId="9" xfId="2" applyFont="1" applyFill="1" applyBorder="1" applyAlignment="1">
      <alignment vertical="top" wrapText="1"/>
    </xf>
    <xf numFmtId="0" fontId="11" fillId="2" borderId="8" xfId="2" applyFont="1" applyFill="1" applyBorder="1" applyAlignment="1">
      <alignment horizontal="center" vertical="top" wrapText="1"/>
    </xf>
    <xf numFmtId="4" fontId="8" fillId="3" borderId="9" xfId="2" applyNumberFormat="1" applyFont="1" applyFill="1" applyBorder="1" applyAlignment="1">
      <alignment horizontal="right" vertical="top" wrapText="1"/>
    </xf>
    <xf numFmtId="4" fontId="8" fillId="0" borderId="9" xfId="2" applyNumberFormat="1" applyFont="1" applyFill="1" applyBorder="1" applyAlignment="1">
      <alignment horizontal="right" vertical="top" wrapText="1"/>
    </xf>
    <xf numFmtId="0" fontId="8" fillId="0" borderId="9" xfId="2" applyFont="1" applyFill="1" applyBorder="1" applyAlignment="1">
      <alignment horizontal="center" vertical="top" wrapText="1"/>
    </xf>
    <xf numFmtId="0" fontId="6" fillId="0" borderId="0" xfId="2" applyFont="1" applyFill="1"/>
    <xf numFmtId="0" fontId="8" fillId="0" borderId="1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top" wrapText="1"/>
    </xf>
    <xf numFmtId="0" fontId="18" fillId="0" borderId="0" xfId="2" applyFont="1" applyFill="1"/>
    <xf numFmtId="4" fontId="19" fillId="0" borderId="0" xfId="2" applyNumberFormat="1" applyFont="1" applyFill="1"/>
    <xf numFmtId="0" fontId="13" fillId="0" borderId="0" xfId="2" applyFont="1" applyFill="1"/>
    <xf numFmtId="0" fontId="20" fillId="0" borderId="0" xfId="2" applyFont="1" applyFill="1"/>
    <xf numFmtId="4" fontId="13" fillId="0" borderId="0" xfId="2" applyNumberFormat="1" applyFont="1" applyFill="1"/>
    <xf numFmtId="2" fontId="13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C9" workbookViewId="0">
      <selection activeCell="H57" sqref="H57:H67"/>
    </sheetView>
  </sheetViews>
  <sheetFormatPr defaultRowHeight="12.75"/>
  <cols>
    <col min="1" max="1" width="3.42578125" style="11" hidden="1" customWidth="1"/>
    <col min="2" max="2" width="9.140625" style="11" hidden="1" customWidth="1"/>
    <col min="3" max="3" width="27.140625" style="64" customWidth="1"/>
    <col min="4" max="4" width="13" style="64" customWidth="1"/>
    <col min="5" max="5" width="11.28515625" style="64" customWidth="1"/>
    <col min="6" max="6" width="12.140625" style="64" customWidth="1"/>
    <col min="7" max="7" width="11.85546875" style="64" customWidth="1"/>
    <col min="8" max="8" width="13.42578125" style="64" customWidth="1"/>
    <col min="9" max="9" width="24" style="64" customWidth="1"/>
    <col min="10" max="10" width="10.140625" style="11" hidden="1" customWidth="1"/>
    <col min="11" max="11" width="9.5703125" style="11" hidden="1" customWidth="1"/>
    <col min="12" max="16384" width="9.140625" style="11"/>
  </cols>
  <sheetData>
    <row r="1" spans="3:9" ht="12.75" hidden="1" customHeight="1">
      <c r="C1" s="10"/>
      <c r="D1" s="10"/>
      <c r="E1" s="10"/>
      <c r="F1" s="10"/>
      <c r="G1" s="10"/>
      <c r="H1" s="10"/>
      <c r="I1" s="10"/>
    </row>
    <row r="2" spans="3:9" ht="13.5" hidden="1" customHeight="1" thickBot="1">
      <c r="C2" s="10"/>
      <c r="D2" s="10"/>
      <c r="E2" s="10" t="s">
        <v>26</v>
      </c>
      <c r="F2" s="10"/>
      <c r="G2" s="10"/>
      <c r="H2" s="10"/>
      <c r="I2" s="10"/>
    </row>
    <row r="3" spans="3:9" ht="13.5" hidden="1" customHeight="1" thickBot="1">
      <c r="C3" s="12"/>
      <c r="D3" s="13"/>
      <c r="E3" s="14"/>
      <c r="F3" s="14"/>
      <c r="G3" s="14"/>
      <c r="H3" s="14"/>
      <c r="I3" s="15"/>
    </row>
    <row r="4" spans="3:9" ht="12.75" hidden="1" customHeight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61.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</row>
    <row r="18" spans="3:11" ht="12.75" customHeight="1">
      <c r="C18" s="16"/>
      <c r="D18" s="16"/>
      <c r="E18" s="17"/>
      <c r="F18" s="17"/>
      <c r="G18" s="17"/>
      <c r="H18" s="17"/>
      <c r="I18" s="17"/>
    </row>
    <row r="19" spans="3:11" ht="12.75" customHeight="1">
      <c r="C19" s="16"/>
      <c r="D19" s="16"/>
      <c r="E19" s="17"/>
      <c r="F19" s="17"/>
      <c r="G19" s="17"/>
      <c r="H19" s="17"/>
      <c r="I19" s="17"/>
    </row>
    <row r="20" spans="3:11" ht="12.75" customHeight="1">
      <c r="C20" s="16"/>
      <c r="D20" s="16"/>
      <c r="E20" s="17"/>
      <c r="F20" s="17"/>
      <c r="G20" s="17"/>
      <c r="H20" s="17"/>
      <c r="I20" s="17"/>
    </row>
    <row r="21" spans="3:11" ht="12.75" customHeight="1">
      <c r="C21" s="16"/>
      <c r="D21" s="16"/>
      <c r="E21" s="17"/>
      <c r="F21" s="17"/>
      <c r="G21" s="17"/>
      <c r="H21" s="17"/>
      <c r="I21" s="17"/>
    </row>
    <row r="22" spans="3:11" ht="14.25">
      <c r="C22" s="18" t="s">
        <v>27</v>
      </c>
      <c r="D22" s="18"/>
      <c r="E22" s="18"/>
      <c r="F22" s="18"/>
      <c r="G22" s="18"/>
      <c r="H22" s="18"/>
      <c r="I22" s="18"/>
    </row>
    <row r="23" spans="3:11">
      <c r="C23" s="19" t="s">
        <v>28</v>
      </c>
      <c r="D23" s="19"/>
      <c r="E23" s="19"/>
      <c r="F23" s="19"/>
      <c r="G23" s="19"/>
      <c r="H23" s="19"/>
      <c r="I23" s="19"/>
    </row>
    <row r="24" spans="3:11">
      <c r="C24" s="19" t="s">
        <v>29</v>
      </c>
      <c r="D24" s="19"/>
      <c r="E24" s="19"/>
      <c r="F24" s="19"/>
      <c r="G24" s="19"/>
      <c r="H24" s="19"/>
      <c r="I24" s="19"/>
    </row>
    <row r="25" spans="3:11" ht="6" customHeight="1" thickBot="1">
      <c r="C25" s="20"/>
      <c r="D25" s="20"/>
      <c r="E25" s="20"/>
      <c r="F25" s="20"/>
      <c r="G25" s="20"/>
      <c r="H25" s="20"/>
      <c r="I25" s="20"/>
    </row>
    <row r="26" spans="3:11" ht="50.25" customHeight="1" thickBot="1">
      <c r="C26" s="21" t="s">
        <v>30</v>
      </c>
      <c r="D26" s="22" t="s">
        <v>31</v>
      </c>
      <c r="E26" s="23" t="s">
        <v>32</v>
      </c>
      <c r="F26" s="23" t="s">
        <v>33</v>
      </c>
      <c r="G26" s="23" t="s">
        <v>34</v>
      </c>
      <c r="H26" s="23" t="s">
        <v>35</v>
      </c>
      <c r="I26" s="22" t="s">
        <v>36</v>
      </c>
    </row>
    <row r="27" spans="3:11" ht="13.5" customHeight="1" thickBot="1">
      <c r="C27" s="24" t="s">
        <v>37</v>
      </c>
      <c r="D27" s="25"/>
      <c r="E27" s="25"/>
      <c r="F27" s="25"/>
      <c r="G27" s="25"/>
      <c r="H27" s="25"/>
      <c r="I27" s="26"/>
    </row>
    <row r="28" spans="3:11" ht="13.5" customHeight="1" thickBot="1">
      <c r="C28" s="27" t="s">
        <v>38</v>
      </c>
      <c r="D28" s="28">
        <v>264972.18000000005</v>
      </c>
      <c r="E28" s="29"/>
      <c r="F28" s="29">
        <v>9722.2000000000007</v>
      </c>
      <c r="G28" s="29"/>
      <c r="H28" s="29">
        <f>+D28+E28-F28</f>
        <v>255249.98000000004</v>
      </c>
      <c r="I28" s="30" t="s">
        <v>39</v>
      </c>
      <c r="K28" s="31">
        <f>596212.8-56.85+13606.54+44953.58+88064.05</f>
        <v>742780.12000000011</v>
      </c>
    </row>
    <row r="29" spans="3:11" ht="13.5" customHeight="1" thickBot="1">
      <c r="C29" s="27" t="s">
        <v>40</v>
      </c>
      <c r="D29" s="28">
        <v>126461.83000000002</v>
      </c>
      <c r="E29" s="32">
        <f>-185.34-77.28</f>
        <v>-262.62</v>
      </c>
      <c r="F29" s="32">
        <f>311.76+1484.03+4643.48</f>
        <v>6439.2699999999995</v>
      </c>
      <c r="G29" s="29"/>
      <c r="H29" s="29">
        <f>+D29+E29-F29</f>
        <v>119759.94000000002</v>
      </c>
      <c r="I29" s="33"/>
      <c r="K29" s="31">
        <f>6575.52+12249.44+162470.04-19961.21+17881.33</f>
        <v>179215.12</v>
      </c>
    </row>
    <row r="30" spans="3:11" ht="13.5" customHeight="1" thickBot="1">
      <c r="C30" s="27" t="s">
        <v>41</v>
      </c>
      <c r="D30" s="28">
        <v>66278.62999999999</v>
      </c>
      <c r="E30" s="32"/>
      <c r="F30" s="32">
        <v>3502.21</v>
      </c>
      <c r="G30" s="29"/>
      <c r="H30" s="29">
        <f>+D30+E30-F30</f>
        <v>62776.419999999991</v>
      </c>
      <c r="I30" s="33"/>
      <c r="K30" s="31">
        <f>3751.91+81443.29-5292.32+20584.74</f>
        <v>100487.62000000001</v>
      </c>
    </row>
    <row r="31" spans="3:11" ht="13.5" customHeight="1" thickBot="1">
      <c r="C31" s="27" t="s">
        <v>42</v>
      </c>
      <c r="D31" s="28">
        <v>39879.07</v>
      </c>
      <c r="E31" s="32"/>
      <c r="F31" s="32">
        <f>1869.66+171.95</f>
        <v>2041.6100000000001</v>
      </c>
      <c r="G31" s="29"/>
      <c r="H31" s="29">
        <f>+D31+E31-F31</f>
        <v>37837.46</v>
      </c>
      <c r="I31" s="33"/>
      <c r="K31" s="11">
        <f>7091.62+31127.77-1492.89+2326.85+24244.55-2548.35+786.58</f>
        <v>61536.13</v>
      </c>
    </row>
    <row r="32" spans="3:11" ht="13.5" hidden="1" customHeight="1" thickBot="1">
      <c r="C32" s="27" t="s">
        <v>43</v>
      </c>
      <c r="D32" s="28"/>
      <c r="E32" s="32"/>
      <c r="F32" s="32"/>
      <c r="G32" s="29"/>
      <c r="H32" s="29">
        <f>+D32+E32-F32</f>
        <v>0</v>
      </c>
      <c r="I32" s="34"/>
      <c r="K32" s="11">
        <f>29.94+630.02+5208.44-9.8+1389.04-191.57+30.45</f>
        <v>7086.5199999999995</v>
      </c>
    </row>
    <row r="33" spans="3:11" ht="13.5" customHeight="1" thickBot="1">
      <c r="C33" s="27" t="s">
        <v>44</v>
      </c>
      <c r="D33" s="35">
        <f>SUM(D28:D32)</f>
        <v>497591.71000000008</v>
      </c>
      <c r="E33" s="36">
        <f>SUM(E28:E32)</f>
        <v>-262.62</v>
      </c>
      <c r="F33" s="36">
        <f>SUM(F28:F32)</f>
        <v>21705.29</v>
      </c>
      <c r="G33" s="36">
        <f>SUM(G28:G32)</f>
        <v>0</v>
      </c>
      <c r="H33" s="36">
        <f>SUM(H28:H32)</f>
        <v>475623.80000000005</v>
      </c>
      <c r="I33" s="37"/>
    </row>
    <row r="34" spans="3:11" ht="13.5" customHeight="1" thickBot="1">
      <c r="C34" s="38" t="s">
        <v>45</v>
      </c>
      <c r="D34" s="38"/>
      <c r="E34" s="38"/>
      <c r="F34" s="38"/>
      <c r="G34" s="38"/>
      <c r="H34" s="38"/>
      <c r="I34" s="38"/>
    </row>
    <row r="35" spans="3:11" ht="48" customHeight="1" thickBot="1">
      <c r="C35" s="39" t="s">
        <v>30</v>
      </c>
      <c r="D35" s="22" t="s">
        <v>31</v>
      </c>
      <c r="E35" s="23" t="s">
        <v>32</v>
      </c>
      <c r="F35" s="23" t="s">
        <v>33</v>
      </c>
      <c r="G35" s="23" t="s">
        <v>34</v>
      </c>
      <c r="H35" s="23" t="s">
        <v>35</v>
      </c>
      <c r="I35" s="40" t="s">
        <v>46</v>
      </c>
    </row>
    <row r="36" spans="3:11" ht="18" customHeight="1" thickBot="1">
      <c r="C36" s="21" t="s">
        <v>47</v>
      </c>
      <c r="D36" s="41">
        <v>340750.82999999961</v>
      </c>
      <c r="E36" s="42">
        <v>2112174</v>
      </c>
      <c r="F36" s="42">
        <v>2013915.37</v>
      </c>
      <c r="G36" s="42">
        <f>+E36</f>
        <v>2112174</v>
      </c>
      <c r="H36" s="42">
        <f>+D36+E36-F36</f>
        <v>439009.4599999995</v>
      </c>
      <c r="I36" s="43" t="s">
        <v>48</v>
      </c>
      <c r="J36" s="11">
        <f>91.97+382.89+290105.14+9.88+125.3-D36</f>
        <v>-50035.649999999616</v>
      </c>
      <c r="K36" s="44">
        <f>1807.51-0.49+7439.79-1.37+368759.91-47.94+256.33+2945.21-0.29+4.83+61.09-H36</f>
        <v>-57784.879999999423</v>
      </c>
    </row>
    <row r="37" spans="3:11" ht="20.25" customHeight="1" thickBot="1">
      <c r="C37" s="27" t="s">
        <v>49</v>
      </c>
      <c r="D37" s="45">
        <v>70968.569999999949</v>
      </c>
      <c r="E37" s="29">
        <v>446806.92</v>
      </c>
      <c r="F37" s="29">
        <v>425881.94</v>
      </c>
      <c r="G37" s="42">
        <v>389587.48</v>
      </c>
      <c r="H37" s="42">
        <f t="shared" ref="H37:H47" si="0">+D37+E37-F37</f>
        <v>91893.54999999993</v>
      </c>
      <c r="I37" s="46"/>
      <c r="J37" s="44">
        <f>77113.93-10.14</f>
        <v>77103.789999999994</v>
      </c>
    </row>
    <row r="38" spans="3:11" ht="13.5" customHeight="1" thickBot="1">
      <c r="C38" s="39" t="s">
        <v>50</v>
      </c>
      <c r="D38" s="47">
        <v>4455.7800000000007</v>
      </c>
      <c r="E38" s="29"/>
      <c r="F38" s="29">
        <f>1898.07-18.8</f>
        <v>1879.27</v>
      </c>
      <c r="G38" s="42"/>
      <c r="H38" s="42">
        <f t="shared" si="0"/>
        <v>2576.5100000000007</v>
      </c>
      <c r="I38" s="48"/>
    </row>
    <row r="39" spans="3:11" ht="12.75" customHeight="1" thickBot="1">
      <c r="C39" s="27" t="s">
        <v>51</v>
      </c>
      <c r="D39" s="45">
        <v>47619.619999999995</v>
      </c>
      <c r="E39" s="29">
        <v>256021.35</v>
      </c>
      <c r="F39" s="29">
        <v>249966.39</v>
      </c>
      <c r="G39" s="42">
        <f>215989.76-25000-30000</f>
        <v>160989.76000000001</v>
      </c>
      <c r="H39" s="42">
        <f t="shared" si="0"/>
        <v>53674.579999999958</v>
      </c>
      <c r="I39" s="49" t="s">
        <v>52</v>
      </c>
      <c r="J39" s="11">
        <f>48163.97-5.81</f>
        <v>48158.16</v>
      </c>
    </row>
    <row r="40" spans="3:11" ht="26.25" customHeight="1" thickBot="1">
      <c r="C40" s="50" t="s">
        <v>53</v>
      </c>
      <c r="D40" s="45">
        <v>33956.89</v>
      </c>
      <c r="E40" s="29"/>
      <c r="F40" s="29">
        <v>1115.43</v>
      </c>
      <c r="G40" s="42"/>
      <c r="H40" s="42">
        <f t="shared" si="0"/>
        <v>32841.46</v>
      </c>
      <c r="I40" s="48" t="s">
        <v>54</v>
      </c>
      <c r="J40" s="11">
        <f>40639.75+24347.47</f>
        <v>64987.22</v>
      </c>
      <c r="K40" s="11">
        <f>19025.12+21712.32+42973.68-11.04</f>
        <v>83700.08</v>
      </c>
    </row>
    <row r="41" spans="3:11" ht="13.5" customHeight="1" thickBot="1">
      <c r="C41" s="27" t="s">
        <v>55</v>
      </c>
      <c r="D41" s="51">
        <v>2571.2099999999955</v>
      </c>
      <c r="E41" s="32">
        <v>16002.21</v>
      </c>
      <c r="F41" s="32">
        <v>15211.03</v>
      </c>
      <c r="G41" s="42">
        <v>7884.1</v>
      </c>
      <c r="H41" s="42">
        <f t="shared" si="0"/>
        <v>3362.389999999994</v>
      </c>
      <c r="I41" s="48" t="s">
        <v>56</v>
      </c>
      <c r="J41" s="11">
        <f>2788.01-0.36</f>
        <v>2787.65</v>
      </c>
    </row>
    <row r="42" spans="3:11" ht="13.5" customHeight="1" thickBot="1">
      <c r="C42" s="39" t="s">
        <v>57</v>
      </c>
      <c r="D42" s="28">
        <v>32601.489999999976</v>
      </c>
      <c r="E42" s="52">
        <v>46046.2</v>
      </c>
      <c r="F42" s="52">
        <v>52578.57</v>
      </c>
      <c r="G42" s="42"/>
      <c r="H42" s="42">
        <f t="shared" si="0"/>
        <v>26069.119999999974</v>
      </c>
      <c r="I42" s="48"/>
      <c r="J42" s="31">
        <f>54417.22-84.72</f>
        <v>54332.5</v>
      </c>
    </row>
    <row r="43" spans="3:11" ht="13.5" customHeight="1" thickBot="1">
      <c r="C43" s="27" t="s">
        <v>58</v>
      </c>
      <c r="D43" s="45">
        <v>14022.409999999989</v>
      </c>
      <c r="E43" s="32">
        <v>77545.740000000005</v>
      </c>
      <c r="F43" s="32">
        <v>75548.929999999993</v>
      </c>
      <c r="G43" s="42">
        <v>83608.02</v>
      </c>
      <c r="H43" s="42">
        <f t="shared" si="0"/>
        <v>16019.220000000001</v>
      </c>
      <c r="I43" s="48" t="s">
        <v>59</v>
      </c>
      <c r="J43" s="11">
        <f>13356.2-1.76</f>
        <v>13354.44</v>
      </c>
    </row>
    <row r="44" spans="3:11" ht="13.5" customHeight="1" thickBot="1">
      <c r="C44" s="53" t="s">
        <v>60</v>
      </c>
      <c r="D44" s="45">
        <v>16814.199999999983</v>
      </c>
      <c r="E44" s="32">
        <f>144045.69+21761.34</f>
        <v>165807.03</v>
      </c>
      <c r="F44" s="32">
        <f>1.41+120224.67+0.13+17847.61+0.01</f>
        <v>138073.83000000002</v>
      </c>
      <c r="G44" s="42">
        <f>+E44</f>
        <v>165807.03</v>
      </c>
      <c r="H44" s="42">
        <f t="shared" si="0"/>
        <v>44547.399999999965</v>
      </c>
      <c r="I44" s="48" t="s">
        <v>61</v>
      </c>
    </row>
    <row r="45" spans="3:11" ht="13.5" customHeight="1" thickBot="1">
      <c r="C45" s="39" t="s">
        <v>62</v>
      </c>
      <c r="D45" s="45">
        <v>9464.8700000000026</v>
      </c>
      <c r="E45" s="32">
        <f>27781.56+55587.51+23173.13</f>
        <v>106542.20000000001</v>
      </c>
      <c r="F45" s="32">
        <f>1+57220.13+24635.03+12.27+26247.04-0.01</f>
        <v>108115.46</v>
      </c>
      <c r="G45" s="42">
        <f>+E45</f>
        <v>106542.20000000001</v>
      </c>
      <c r="H45" s="42">
        <f t="shared" si="0"/>
        <v>7891.6100000000006</v>
      </c>
      <c r="I45" s="48"/>
    </row>
    <row r="46" spans="3:11" ht="13.5" customHeight="1" thickBot="1">
      <c r="C46" s="27" t="s">
        <v>63</v>
      </c>
      <c r="D46" s="51">
        <v>10543.98</v>
      </c>
      <c r="E46" s="32"/>
      <c r="F46" s="32">
        <f>194.04+214.87</f>
        <v>408.90999999999997</v>
      </c>
      <c r="G46" s="42"/>
      <c r="H46" s="42">
        <f t="shared" si="0"/>
        <v>10135.07</v>
      </c>
      <c r="I46" s="48"/>
      <c r="J46" s="11">
        <f>1150.75+569.83</f>
        <v>1720.58</v>
      </c>
      <c r="K46" s="11">
        <f>10354.15+4179.47</f>
        <v>14533.619999999999</v>
      </c>
    </row>
    <row r="47" spans="3:11" ht="13.5" hidden="1" customHeight="1" thickBot="1">
      <c r="C47" s="27" t="s">
        <v>64</v>
      </c>
      <c r="D47" s="28">
        <v>0</v>
      </c>
      <c r="E47" s="32"/>
      <c r="F47" s="32"/>
      <c r="G47" s="42"/>
      <c r="H47" s="42">
        <f t="shared" si="0"/>
        <v>0</v>
      </c>
      <c r="I47" s="48"/>
    </row>
    <row r="48" spans="3:11" s="57" customFormat="1" ht="13.5" customHeight="1" thickBot="1">
      <c r="C48" s="27" t="s">
        <v>44</v>
      </c>
      <c r="D48" s="54">
        <f>SUM(D36:D47)</f>
        <v>583769.84999999951</v>
      </c>
      <c r="E48" s="55">
        <f>SUM(E36:E47)</f>
        <v>3226945.6500000004</v>
      </c>
      <c r="F48" s="55">
        <f>SUM(F36:F47)</f>
        <v>3082695.1300000004</v>
      </c>
      <c r="G48" s="55">
        <f>SUM(G36:G47)</f>
        <v>3026592.5900000003</v>
      </c>
      <c r="H48" s="55">
        <f>SUM(H36:H47)</f>
        <v>728020.36999999918</v>
      </c>
      <c r="I48" s="56"/>
    </row>
    <row r="49" spans="3:9" ht="13.5" customHeight="1" thickBot="1">
      <c r="C49" s="58" t="s">
        <v>65</v>
      </c>
      <c r="D49" s="58"/>
      <c r="E49" s="58"/>
      <c r="F49" s="58"/>
      <c r="G49" s="58"/>
      <c r="H49" s="58"/>
      <c r="I49" s="58"/>
    </row>
    <row r="50" spans="3:9" ht="39" customHeight="1" thickBot="1">
      <c r="C50" s="59" t="s">
        <v>66</v>
      </c>
      <c r="D50" s="60" t="s">
        <v>67</v>
      </c>
      <c r="E50" s="60"/>
      <c r="F50" s="60"/>
      <c r="G50" s="60"/>
      <c r="H50" s="60"/>
      <c r="I50" s="61" t="s">
        <v>68</v>
      </c>
    </row>
    <row r="51" spans="3:9" ht="19.5" customHeight="1">
      <c r="C51" s="62" t="s">
        <v>69</v>
      </c>
      <c r="D51" s="62"/>
      <c r="E51" s="62"/>
      <c r="F51" s="62"/>
      <c r="G51" s="62"/>
      <c r="H51" s="63">
        <f>+H33+H48</f>
        <v>1203644.1699999992</v>
      </c>
    </row>
    <row r="52" spans="3:9" ht="13.5" customHeight="1">
      <c r="C52" s="65" t="s">
        <v>70</v>
      </c>
      <c r="D52" s="65"/>
    </row>
    <row r="53" spans="3:9">
      <c r="D53" s="66"/>
      <c r="E53" s="66"/>
      <c r="F53" s="66"/>
    </row>
    <row r="54" spans="3:9" hidden="1">
      <c r="D54" s="67">
        <f>+D36+D37+D38+D41</f>
        <v>418746.38999999961</v>
      </c>
      <c r="E54" s="67">
        <f>+E36+E37+E38+E41</f>
        <v>2574983.13</v>
      </c>
      <c r="F54" s="67">
        <f>+F36+F37+F38+F41</f>
        <v>2456887.61</v>
      </c>
      <c r="G54" s="67">
        <f>+G36+G37+G38+G41</f>
        <v>2509645.58</v>
      </c>
      <c r="H54" s="67">
        <f>+H36+H37+H38+H41</f>
        <v>536841.90999999945</v>
      </c>
    </row>
    <row r="55" spans="3:9" hidden="1">
      <c r="H55" s="66">
        <f>116802.34+18519.9+63317.17+3862.72+22748+7286.3+107135.14+35910.81+509118.48+62058.2+26.61+21047.36+2.15+4291.47</f>
        <v>972126.64999999979</v>
      </c>
    </row>
    <row r="56" spans="3:9">
      <c r="C56" s="64" t="s">
        <v>71</v>
      </c>
      <c r="E56" s="66">
        <f>+E48+E33+26715</f>
        <v>3253398.0300000003</v>
      </c>
      <c r="F56" s="66"/>
      <c r="G56" s="66">
        <f>+G48+G33</f>
        <v>3026592.5900000003</v>
      </c>
    </row>
    <row r="58" spans="3:9" hidden="1">
      <c r="D58" s="64">
        <f>112932.67+122855.6</f>
        <v>235788.27000000002</v>
      </c>
    </row>
    <row r="59" spans="3:9" hidden="1">
      <c r="D59" s="64">
        <v>1464025.66</v>
      </c>
    </row>
    <row r="60" spans="3:9" hidden="1">
      <c r="D60" s="66">
        <f>+D59-D48-D33</f>
        <v>382664.10000000033</v>
      </c>
    </row>
    <row r="61" spans="3:9">
      <c r="H61" s="66"/>
    </row>
    <row r="64" spans="3:9">
      <c r="H64" s="66"/>
    </row>
    <row r="65" spans="8:8">
      <c r="H65" s="66"/>
    </row>
  </sheetData>
  <mergeCells count="10">
    <mergeCell ref="C34:I34"/>
    <mergeCell ref="I36:I37"/>
    <mergeCell ref="C49:I49"/>
    <mergeCell ref="D50:H50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opLeftCell="A17" zoomScaleNormal="100" zoomScaleSheetLayoutView="115" workbookViewId="0">
      <selection activeCell="F38" sqref="F38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42578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-597.29829999999993</v>
      </c>
      <c r="C17" s="5"/>
      <c r="D17" s="5">
        <v>446.80691999999999</v>
      </c>
      <c r="E17" s="5">
        <v>425.88193999999999</v>
      </c>
      <c r="F17" s="5">
        <v>26.715</v>
      </c>
      <c r="G17" s="5">
        <v>389.58748000000003</v>
      </c>
      <c r="H17" s="5">
        <v>91.893550000000005</v>
      </c>
      <c r="I17" s="6">
        <f>B17+D17+F17-G17</f>
        <v>-513.36385999999993</v>
      </c>
    </row>
    <row r="19" spans="1:9">
      <c r="A19" t="s">
        <v>13</v>
      </c>
    </row>
    <row r="20" spans="1:9">
      <c r="A20" s="7" t="s">
        <v>14</v>
      </c>
      <c r="B20" s="8"/>
      <c r="C20" s="8"/>
      <c r="D20" s="8"/>
      <c r="E20" s="8"/>
      <c r="F20" s="8"/>
      <c r="G20" s="8"/>
    </row>
    <row r="21" spans="1:9">
      <c r="A21" s="7" t="s">
        <v>15</v>
      </c>
      <c r="B21" s="8"/>
      <c r="C21" s="8"/>
      <c r="D21" s="8"/>
      <c r="E21" s="8"/>
      <c r="F21" s="8"/>
      <c r="G21" s="8"/>
    </row>
    <row r="22" spans="1:9">
      <c r="A22" s="7" t="s">
        <v>16</v>
      </c>
      <c r="B22" s="8"/>
      <c r="C22" s="8"/>
      <c r="D22" s="8"/>
      <c r="E22" s="8"/>
      <c r="F22" s="8"/>
      <c r="G22" s="8"/>
    </row>
    <row r="23" spans="1:9">
      <c r="A23" s="7" t="s">
        <v>17</v>
      </c>
      <c r="B23" s="8"/>
      <c r="C23" s="8"/>
      <c r="D23" s="8"/>
      <c r="E23" s="8"/>
      <c r="F23" s="8"/>
      <c r="G23" s="8"/>
    </row>
    <row r="24" spans="1:9">
      <c r="A24" s="9" t="s">
        <v>18</v>
      </c>
      <c r="B24" s="8"/>
      <c r="C24" s="8"/>
      <c r="D24" s="8"/>
      <c r="E24" s="8"/>
      <c r="F24" s="8"/>
      <c r="G24" s="8"/>
    </row>
    <row r="25" spans="1:9">
      <c r="A25" s="9" t="s">
        <v>19</v>
      </c>
      <c r="B25" s="8"/>
      <c r="C25" s="8"/>
      <c r="D25" s="8"/>
      <c r="E25" s="8"/>
      <c r="F25" s="8"/>
      <c r="G25" s="8"/>
    </row>
    <row r="26" spans="1:9">
      <c r="A26" s="9" t="s">
        <v>20</v>
      </c>
      <c r="B26" s="8"/>
      <c r="C26" s="8"/>
      <c r="D26" s="8"/>
      <c r="E26" s="8"/>
      <c r="F26" s="8"/>
      <c r="G26" s="8"/>
    </row>
    <row r="27" spans="1:9">
      <c r="A27" t="s">
        <v>21</v>
      </c>
      <c r="B27" s="8"/>
      <c r="C27" s="8"/>
      <c r="D27" s="8"/>
      <c r="E27" s="8"/>
      <c r="F27" s="8"/>
      <c r="G27" s="8"/>
    </row>
    <row r="28" spans="1:9">
      <c r="A28" t="s">
        <v>22</v>
      </c>
    </row>
    <row r="29" spans="1:9">
      <c r="A29" t="s">
        <v>23</v>
      </c>
    </row>
    <row r="30" spans="1:9">
      <c r="A30" t="s">
        <v>24</v>
      </c>
    </row>
    <row r="31" spans="1:9">
      <c r="A31" t="s">
        <v>25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Кожемякина11 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2024-03-05T11:40:02Z</dcterms:created>
  <dcterms:modified xsi:type="dcterms:W3CDTF">2024-03-05T11:40:54Z</dcterms:modified>
</cp:coreProperties>
</file>