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Ларина14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4" i="2"/>
  <c r="F53"/>
  <c r="E53"/>
  <c r="D53"/>
  <c r="D46"/>
  <c r="J45"/>
  <c r="H45"/>
  <c r="G44"/>
  <c r="F44"/>
  <c r="E44"/>
  <c r="H44" s="1"/>
  <c r="G43"/>
  <c r="F43"/>
  <c r="F46" s="1"/>
  <c r="E43"/>
  <c r="E46" s="1"/>
  <c r="E55" s="1"/>
  <c r="K42"/>
  <c r="J42"/>
  <c r="H42"/>
  <c r="J41"/>
  <c r="H41"/>
  <c r="J40"/>
  <c r="H40"/>
  <c r="K39"/>
  <c r="J39"/>
  <c r="H39"/>
  <c r="H38"/>
  <c r="H37"/>
  <c r="J36"/>
  <c r="H36"/>
  <c r="K35"/>
  <c r="J35"/>
  <c r="H35"/>
  <c r="H53" s="1"/>
  <c r="G35"/>
  <c r="G53" s="1"/>
  <c r="G32"/>
  <c r="E32"/>
  <c r="D32"/>
  <c r="K31"/>
  <c r="H31"/>
  <c r="K30"/>
  <c r="H30"/>
  <c r="K29"/>
  <c r="H29"/>
  <c r="K28"/>
  <c r="H28"/>
  <c r="F28"/>
  <c r="F32" s="1"/>
  <c r="K27"/>
  <c r="H27"/>
  <c r="H32" s="1"/>
  <c r="I17" i="1"/>
  <c r="H46" i="2" l="1"/>
  <c r="H49" s="1"/>
  <c r="G46"/>
  <c r="G55" s="1"/>
  <c r="H43"/>
</calcChain>
</file>

<file path=xl/sharedStrings.xml><?xml version="1.0" encoding="utf-8"?>
<sst xmlns="http://schemas.openxmlformats.org/spreadsheetml/2006/main" count="78" uniqueCount="71">
  <si>
    <t>ОТЧЕТ</t>
  </si>
  <si>
    <t>по выполнению плана текущего ремонта жилого дома</t>
  </si>
  <si>
    <t>№14  по ул. Ларина с 01.01.2023г. по 31.12.2023г.</t>
  </si>
  <si>
    <t>№                             п/п</t>
  </si>
  <si>
    <t>Остаток на 01.01.2023.г.,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</si>
  <si>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</si>
  <si>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</si>
  <si>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</si>
  <si>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</si>
  <si>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</si>
  <si>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</si>
  <si>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</si>
  <si>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</si>
  <si>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230.63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</si>
  <si>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</si>
  <si>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- 10.40 т.р.</t>
  </si>
  <si>
    <t>Ремонт систем ГВС, ХВС, ЦО - 71.77  т.р.</t>
  </si>
  <si>
    <t>Ремонт тепловых сетей,тепловых пунктов и систем теплопотребления -  5.38т.р.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</si>
  <si>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</si>
  <si>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- 11.71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</si>
  <si>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</si>
  <si>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</si>
  <si>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- 1.21  т.р.</t>
  </si>
  <si>
    <t>Аварийные работы - 0.62 т.р.</t>
  </si>
  <si>
    <t>Расходные материалы - 1.01 т.р.</t>
  </si>
  <si>
    <t>ремонт ступеней -128.53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</si>
  <si>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</si>
  <si>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</si>
  <si>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</si>
  <si>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Ларина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</si>
  <si>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</si>
  <si>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</si>
  <si>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</si>
  <si>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</si>
  <si>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</si>
  <si>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</si>
  <si>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</si>
  <si>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</si>
  <si>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</si>
  <si>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</si>
  <si>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</si>
  <si>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</si>
  <si>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</si>
  <si>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</si>
  <si>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</si>
  <si>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</si>
  <si>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</si>
  <si>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</si>
  <si>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Н/2008-72/1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</si>
  <si>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</si>
  <si>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</si>
  <si>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</si>
  <si>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</si>
  <si>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</si>
  <si>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</si>
  <si>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</si>
  <si>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</si>
  <si>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</si>
  <si>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</si>
  <si>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</si>
  <si>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водоснабжение СОИ</t>
  </si>
  <si>
    <t xml:space="preserve">т/о узлов учета теп/энергии 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</si>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</sst>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/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4" fontId="11" fillId="0" borderId="9" xfId="2" applyNumberFormat="1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4" fontId="6" fillId="3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13" fillId="0" borderId="8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4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center" vertical="top" wrapText="1"/>
    </xf>
    <xf numFmtId="0" fontId="16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top" wrapText="1"/>
    </xf>
    <xf numFmtId="0" fontId="4" fillId="0" borderId="0" xfId="2" applyFont="1" applyFill="1"/>
    <xf numFmtId="0" fontId="6" fillId="0" borderId="1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1" fillId="0" borderId="0" xfId="2" applyFont="1" applyFill="1"/>
    <xf numFmtId="0" fontId="19" fillId="0" borderId="0" xfId="2" applyFont="1" applyFill="1"/>
    <xf numFmtId="0" fontId="14" fillId="0" borderId="0" xfId="2" applyFont="1" applyFill="1"/>
    <xf numFmtId="4" fontId="11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topLeftCell="C21" workbookViewId="0">
      <selection activeCell="E55" sqref="E55"/>
    </sheetView>
  </sheetViews>
  <sheetFormatPr defaultRowHeight="12.75"/>
  <cols>
    <col min="1" max="1" width="3.42578125" style="11" hidden="1" customWidth="1"/>
    <col min="2" max="2" width="9.140625" style="11" hidden="1" customWidth="1"/>
    <col min="3" max="3" width="27.42578125" style="57" customWidth="1"/>
    <col min="4" max="4" width="13" style="57" customWidth="1"/>
    <col min="5" max="5" width="11.85546875" style="57" customWidth="1"/>
    <col min="6" max="6" width="13.28515625" style="57" customWidth="1"/>
    <col min="7" max="7" width="11.85546875" style="57" customWidth="1"/>
    <col min="8" max="8" width="13.5703125" style="57" customWidth="1"/>
    <col min="9" max="9" width="25.5703125" style="57" customWidth="1"/>
    <col min="10" max="11" width="10.140625" style="11" hidden="1" customWidth="1"/>
    <col min="12" max="16384" width="9.140625" style="11"/>
  </cols>
  <sheetData>
    <row r="1" spans="3:9" ht="12.75" hidden="1" customHeight="1">
      <c r="C1" s="10"/>
      <c r="D1" s="10"/>
      <c r="E1" s="10"/>
      <c r="F1" s="10"/>
      <c r="G1" s="10"/>
      <c r="H1" s="10"/>
      <c r="I1" s="10"/>
    </row>
    <row r="2" spans="3:9" ht="13.5" hidden="1" customHeight="1" thickBot="1">
      <c r="C2" s="10"/>
      <c r="D2" s="10"/>
      <c r="E2" s="10" t="s">
        <v>26</v>
      </c>
      <c r="F2" s="10"/>
      <c r="G2" s="10"/>
      <c r="H2" s="10"/>
      <c r="I2" s="10"/>
    </row>
    <row r="3" spans="3:9" ht="13.5" hidden="1" customHeight="1" thickBot="1">
      <c r="C3" s="12"/>
      <c r="D3" s="13"/>
      <c r="E3" s="14"/>
      <c r="F3" s="14"/>
      <c r="G3" s="14"/>
      <c r="H3" s="14"/>
      <c r="I3" s="15"/>
    </row>
    <row r="4" spans="3:9" ht="12.75" hidden="1" customHeight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</row>
    <row r="18" spans="3:11" ht="12.75" customHeight="1">
      <c r="C18" s="16"/>
      <c r="D18" s="16"/>
      <c r="E18" s="17"/>
      <c r="F18" s="17"/>
      <c r="G18" s="17"/>
      <c r="H18" s="17"/>
      <c r="I18" s="17"/>
    </row>
    <row r="19" spans="3:11" ht="12.75" customHeight="1">
      <c r="C19" s="16"/>
      <c r="D19" s="16"/>
      <c r="E19" s="17"/>
      <c r="F19" s="17"/>
      <c r="G19" s="17"/>
      <c r="H19" s="17"/>
      <c r="I19" s="17"/>
    </row>
    <row r="20" spans="3:11" ht="12.75" customHeight="1">
      <c r="C20" s="16"/>
      <c r="D20" s="16"/>
      <c r="E20" s="17"/>
      <c r="F20" s="17"/>
      <c r="G20" s="17"/>
      <c r="H20" s="17"/>
      <c r="I20" s="17"/>
    </row>
    <row r="21" spans="3:11" ht="14.25">
      <c r="C21" s="18" t="s">
        <v>27</v>
      </c>
      <c r="D21" s="18"/>
      <c r="E21" s="18"/>
      <c r="F21" s="18"/>
      <c r="G21" s="18"/>
      <c r="H21" s="18"/>
      <c r="I21" s="18"/>
    </row>
    <row r="22" spans="3:11">
      <c r="C22" s="19" t="s">
        <v>28</v>
      </c>
      <c r="D22" s="19"/>
      <c r="E22" s="19"/>
      <c r="F22" s="19"/>
      <c r="G22" s="19"/>
      <c r="H22" s="19"/>
      <c r="I22" s="19"/>
    </row>
    <row r="23" spans="3:11">
      <c r="C23" s="19" t="s">
        <v>29</v>
      </c>
      <c r="D23" s="19"/>
      <c r="E23" s="19"/>
      <c r="F23" s="19"/>
      <c r="G23" s="19"/>
      <c r="H23" s="19"/>
      <c r="I23" s="19"/>
    </row>
    <row r="24" spans="3:11" ht="6" customHeight="1" thickBot="1">
      <c r="C24" s="20"/>
      <c r="D24" s="20"/>
      <c r="E24" s="20"/>
      <c r="F24" s="20"/>
      <c r="G24" s="20"/>
      <c r="H24" s="20"/>
      <c r="I24" s="20"/>
    </row>
    <row r="25" spans="3:11" ht="49.5" customHeight="1" thickBot="1">
      <c r="C25" s="21" t="s">
        <v>30</v>
      </c>
      <c r="D25" s="22" t="s">
        <v>31</v>
      </c>
      <c r="E25" s="23" t="s">
        <v>32</v>
      </c>
      <c r="F25" s="23" t="s">
        <v>33</v>
      </c>
      <c r="G25" s="23" t="s">
        <v>34</v>
      </c>
      <c r="H25" s="23" t="s">
        <v>35</v>
      </c>
      <c r="I25" s="22" t="s">
        <v>36</v>
      </c>
    </row>
    <row r="26" spans="3:11" ht="13.5" customHeight="1" thickBot="1">
      <c r="C26" s="24" t="s">
        <v>37</v>
      </c>
      <c r="D26" s="25"/>
      <c r="E26" s="25"/>
      <c r="F26" s="25"/>
      <c r="G26" s="25"/>
      <c r="H26" s="25"/>
      <c r="I26" s="26"/>
    </row>
    <row r="27" spans="3:11" ht="13.5" customHeight="1" thickBot="1">
      <c r="C27" s="27" t="s">
        <v>38</v>
      </c>
      <c r="D27" s="28">
        <v>13221.4199999999</v>
      </c>
      <c r="E27" s="29"/>
      <c r="F27" s="29">
        <v>870.75</v>
      </c>
      <c r="G27" s="29"/>
      <c r="H27" s="29">
        <f>+D27+E27-F27</f>
        <v>12350.6699999999</v>
      </c>
      <c r="I27" s="30" t="s">
        <v>39</v>
      </c>
      <c r="K27" s="11">
        <f>160456.98-5937.05+9801.22</f>
        <v>164321.15000000002</v>
      </c>
    </row>
    <row r="28" spans="3:11" ht="13.5" customHeight="1" thickBot="1">
      <c r="C28" s="27" t="s">
        <v>40</v>
      </c>
      <c r="D28" s="28">
        <v>1025.5799999998821</v>
      </c>
      <c r="E28" s="31"/>
      <c r="F28" s="31">
        <f>225.44+74.76+31.18</f>
        <v>331.38</v>
      </c>
      <c r="G28" s="29"/>
      <c r="H28" s="29">
        <f>+D28+E28-F28</f>
        <v>694.19999999988215</v>
      </c>
      <c r="I28" s="32"/>
      <c r="K28" s="11">
        <f>1584.16+34879.6-18731.39+13624.69</f>
        <v>31357.060000000005</v>
      </c>
    </row>
    <row r="29" spans="3:11" ht="13.5" customHeight="1" thickBot="1">
      <c r="C29" s="27" t="s">
        <v>41</v>
      </c>
      <c r="D29" s="28">
        <v>916.53000000001498</v>
      </c>
      <c r="E29" s="31"/>
      <c r="F29" s="31">
        <v>163.76</v>
      </c>
      <c r="G29" s="29"/>
      <c r="H29" s="29">
        <f>+D29+E29-F29</f>
        <v>752.77000000001499</v>
      </c>
      <c r="I29" s="32"/>
      <c r="K29" s="11">
        <f>17142.21-5732.39+2699.81</f>
        <v>14109.63</v>
      </c>
    </row>
    <row r="30" spans="3:11" ht="13.5" customHeight="1" thickBot="1">
      <c r="C30" s="27" t="s">
        <v>42</v>
      </c>
      <c r="D30" s="28">
        <v>581.25999999994519</v>
      </c>
      <c r="E30" s="31"/>
      <c r="F30" s="31">
        <v>129.47</v>
      </c>
      <c r="G30" s="29"/>
      <c r="H30" s="29">
        <f>+D30+E30-F30</f>
        <v>451.78999999994517</v>
      </c>
      <c r="I30" s="32"/>
      <c r="K30" s="11">
        <f>965.49+6022.64-2007.66+1890.28+4920.84-2679.37</f>
        <v>9112.2200000000012</v>
      </c>
    </row>
    <row r="31" spans="3:11" ht="13.5" hidden="1" customHeight="1" thickBot="1">
      <c r="C31" s="27" t="s">
        <v>43</v>
      </c>
      <c r="D31" s="28"/>
      <c r="E31" s="31"/>
      <c r="F31" s="31"/>
      <c r="G31" s="29"/>
      <c r="H31" s="29">
        <f>+D31+E31-F31</f>
        <v>0</v>
      </c>
      <c r="I31" s="33"/>
      <c r="K31" s="11">
        <f>555.44-16.09+1436.67-40.88+33.77</f>
        <v>1968.9099999999999</v>
      </c>
    </row>
    <row r="32" spans="3:11" ht="13.5" customHeight="1" thickBot="1">
      <c r="C32" s="27" t="s">
        <v>44</v>
      </c>
      <c r="D32" s="34">
        <f>SUM(D27:D31)</f>
        <v>15744.789999999743</v>
      </c>
      <c r="E32" s="35">
        <f>SUM(E27:E31)</f>
        <v>0</v>
      </c>
      <c r="F32" s="35">
        <f>SUM(F27:F31)</f>
        <v>1495.3600000000001</v>
      </c>
      <c r="G32" s="35">
        <f>SUM(G27:G31)</f>
        <v>0</v>
      </c>
      <c r="H32" s="35">
        <f>SUM(H27:H31)</f>
        <v>14249.429999999742</v>
      </c>
      <c r="I32" s="36"/>
    </row>
    <row r="33" spans="3:11" ht="13.5" customHeight="1" thickBot="1">
      <c r="C33" s="37" t="s">
        <v>45</v>
      </c>
      <c r="D33" s="37"/>
      <c r="E33" s="37"/>
      <c r="F33" s="37"/>
      <c r="G33" s="37"/>
      <c r="H33" s="37"/>
      <c r="I33" s="37"/>
    </row>
    <row r="34" spans="3:11" ht="50.25" customHeight="1" thickBot="1">
      <c r="C34" s="38" t="s">
        <v>30</v>
      </c>
      <c r="D34" s="22" t="s">
        <v>31</v>
      </c>
      <c r="E34" s="23" t="s">
        <v>32</v>
      </c>
      <c r="F34" s="23" t="s">
        <v>33</v>
      </c>
      <c r="G34" s="23" t="s">
        <v>34</v>
      </c>
      <c r="H34" s="23" t="s">
        <v>35</v>
      </c>
      <c r="I34" s="39" t="s">
        <v>46</v>
      </c>
    </row>
    <row r="35" spans="3:11" ht="21.75" customHeight="1" thickBot="1">
      <c r="C35" s="21" t="s">
        <v>47</v>
      </c>
      <c r="D35" s="40">
        <v>178046.26000000024</v>
      </c>
      <c r="E35" s="41">
        <v>1030416.48</v>
      </c>
      <c r="F35" s="41">
        <v>978467.83</v>
      </c>
      <c r="G35" s="41">
        <f>+E35</f>
        <v>1030416.48</v>
      </c>
      <c r="H35" s="41">
        <f>+D35+E35-F35</f>
        <v>229994.91000000027</v>
      </c>
      <c r="I35" s="42" t="s">
        <v>48</v>
      </c>
      <c r="J35" s="43">
        <f>78113-D35</f>
        <v>-99933.260000000242</v>
      </c>
      <c r="K35" s="43">
        <f>74321.98-1944.53-H35</f>
        <v>-157617.46000000025</v>
      </c>
    </row>
    <row r="36" spans="3:11" ht="14.25" customHeight="1" thickBot="1">
      <c r="C36" s="27" t="s">
        <v>49</v>
      </c>
      <c r="D36" s="28">
        <v>42967.739999999962</v>
      </c>
      <c r="E36" s="29">
        <v>255800.4</v>
      </c>
      <c r="F36" s="29">
        <v>242859.57</v>
      </c>
      <c r="G36" s="41">
        <v>230634.54</v>
      </c>
      <c r="H36" s="41">
        <f t="shared" ref="H36:H45" si="0">+D36+E36-F36</f>
        <v>55908.569999999949</v>
      </c>
      <c r="I36" s="44"/>
      <c r="J36" s="43">
        <f>12771.79-334.16</f>
        <v>12437.630000000001</v>
      </c>
    </row>
    <row r="37" spans="3:11" ht="13.5" hidden="1" customHeight="1" thickBot="1">
      <c r="C37" s="38" t="s">
        <v>50</v>
      </c>
      <c r="D37" s="45">
        <v>0</v>
      </c>
      <c r="E37" s="29"/>
      <c r="F37" s="29"/>
      <c r="G37" s="41"/>
      <c r="H37" s="41">
        <f t="shared" si="0"/>
        <v>0</v>
      </c>
      <c r="I37" s="46"/>
    </row>
    <row r="38" spans="3:11" ht="12.75" hidden="1" customHeight="1" thickBot="1">
      <c r="C38" s="27" t="s">
        <v>51</v>
      </c>
      <c r="D38" s="28">
        <v>0</v>
      </c>
      <c r="E38" s="29"/>
      <c r="F38" s="29"/>
      <c r="G38" s="41"/>
      <c r="H38" s="41">
        <f t="shared" si="0"/>
        <v>0</v>
      </c>
      <c r="I38" s="47" t="s">
        <v>52</v>
      </c>
    </row>
    <row r="39" spans="3:11" ht="24" customHeight="1" thickBot="1">
      <c r="C39" s="27" t="s">
        <v>53</v>
      </c>
      <c r="D39" s="28">
        <v>5200.1400000000012</v>
      </c>
      <c r="E39" s="29"/>
      <c r="F39" s="29">
        <v>232.64</v>
      </c>
      <c r="G39" s="41"/>
      <c r="H39" s="41">
        <f t="shared" si="0"/>
        <v>4967.5000000000009</v>
      </c>
      <c r="I39" s="48" t="s">
        <v>54</v>
      </c>
      <c r="J39" s="11">
        <f>14690.01+2760.23</f>
        <v>17450.240000000002</v>
      </c>
      <c r="K39" s="11">
        <f>12945.11-434.41+2103.83+1554.39</f>
        <v>16168.92</v>
      </c>
    </row>
    <row r="40" spans="3:11" ht="25.5" customHeight="1" thickBot="1">
      <c r="C40" s="27" t="s">
        <v>55</v>
      </c>
      <c r="D40" s="28">
        <v>1977.5599999999977</v>
      </c>
      <c r="E40" s="31">
        <v>11861.76</v>
      </c>
      <c r="F40" s="31">
        <v>11201.97</v>
      </c>
      <c r="G40" s="41">
        <v>8598.6</v>
      </c>
      <c r="H40" s="41">
        <f t="shared" si="0"/>
        <v>2637.3499999999985</v>
      </c>
      <c r="I40" s="48" t="s">
        <v>56</v>
      </c>
      <c r="J40" s="11">
        <f>785.99-20.56</f>
        <v>765.43000000000006</v>
      </c>
    </row>
    <row r="41" spans="3:11" ht="13.5" customHeight="1" thickBot="1">
      <c r="C41" s="38" t="s">
        <v>57</v>
      </c>
      <c r="D41" s="28">
        <v>1210.6899999999962</v>
      </c>
      <c r="E41" s="31"/>
      <c r="F41" s="31">
        <v>79.459999999999994</v>
      </c>
      <c r="G41" s="41"/>
      <c r="H41" s="41">
        <f t="shared" si="0"/>
        <v>1131.2299999999962</v>
      </c>
      <c r="I41" s="47"/>
      <c r="J41" s="11">
        <f>10929.14-309.41</f>
        <v>10619.73</v>
      </c>
    </row>
    <row r="42" spans="3:11" ht="13.5" customHeight="1" thickBot="1">
      <c r="C42" s="38" t="s">
        <v>58</v>
      </c>
      <c r="D42" s="28">
        <v>1.1368683772161603E-12</v>
      </c>
      <c r="E42" s="31"/>
      <c r="F42" s="31"/>
      <c r="G42" s="41"/>
      <c r="H42" s="41">
        <f t="shared" si="0"/>
        <v>1.1368683772161603E-12</v>
      </c>
      <c r="I42" s="47"/>
      <c r="J42" s="11">
        <f>123.53+61.17</f>
        <v>184.7</v>
      </c>
      <c r="K42" s="11">
        <f>318.94+642.6</f>
        <v>961.54</v>
      </c>
    </row>
    <row r="43" spans="3:11" ht="13.5" customHeight="1" thickBot="1">
      <c r="C43" s="49" t="s">
        <v>59</v>
      </c>
      <c r="D43" s="28">
        <v>29181.980000000003</v>
      </c>
      <c r="E43" s="31">
        <f>17977.02+10753.17</f>
        <v>28730.190000000002</v>
      </c>
      <c r="F43" s="31">
        <f>40374.93+12780.45</f>
        <v>53155.380000000005</v>
      </c>
      <c r="G43" s="41">
        <f>+E43</f>
        <v>28730.190000000002</v>
      </c>
      <c r="H43" s="41">
        <f t="shared" si="0"/>
        <v>4756.7900000000009</v>
      </c>
      <c r="I43" s="47"/>
    </row>
    <row r="44" spans="3:11" ht="13.5" customHeight="1" thickBot="1">
      <c r="C44" s="38" t="s">
        <v>60</v>
      </c>
      <c r="D44" s="28">
        <v>-4465.7100000000009</v>
      </c>
      <c r="E44" s="31">
        <f>13623.42+13339.77</f>
        <v>26963.190000000002</v>
      </c>
      <c r="F44" s="31">
        <f>11.14+20231.27+10467.58</f>
        <v>30709.989999999998</v>
      </c>
      <c r="G44" s="41">
        <f>+E44</f>
        <v>26963.190000000002</v>
      </c>
      <c r="H44" s="41">
        <f t="shared" si="0"/>
        <v>-8212.5099999999948</v>
      </c>
      <c r="I44" s="47"/>
    </row>
    <row r="45" spans="3:11" ht="13.5" customHeight="1" thickBot="1">
      <c r="C45" s="27" t="s">
        <v>61</v>
      </c>
      <c r="D45" s="28">
        <v>12695.210000000028</v>
      </c>
      <c r="E45" s="31">
        <v>73490.880000000005</v>
      </c>
      <c r="F45" s="31">
        <v>69803.47</v>
      </c>
      <c r="G45" s="41">
        <v>41526.120000000003</v>
      </c>
      <c r="H45" s="41">
        <f t="shared" si="0"/>
        <v>16382.620000000024</v>
      </c>
      <c r="I45" s="48" t="s">
        <v>62</v>
      </c>
      <c r="J45" s="11">
        <f>5206.98-136.23</f>
        <v>5070.75</v>
      </c>
    </row>
    <row r="46" spans="3:11" s="50" customFormat="1" ht="13.5" customHeight="1" thickBot="1">
      <c r="C46" s="27" t="s">
        <v>44</v>
      </c>
      <c r="D46" s="34">
        <f>SUM(D35:D45)</f>
        <v>266813.87000000029</v>
      </c>
      <c r="E46" s="35">
        <f>SUM(E35:E45)</f>
        <v>1427262.9</v>
      </c>
      <c r="F46" s="35">
        <f>SUM(F35:F45)</f>
        <v>1386510.3099999996</v>
      </c>
      <c r="G46" s="35">
        <f>SUM(G35:G45)</f>
        <v>1366869.12</v>
      </c>
      <c r="H46" s="35">
        <f>SUM(H35:H45)</f>
        <v>307566.4600000002</v>
      </c>
      <c r="I46" s="46"/>
    </row>
    <row r="47" spans="3:11" ht="13.5" customHeight="1" thickBot="1">
      <c r="C47" s="51" t="s">
        <v>63</v>
      </c>
      <c r="D47" s="51"/>
      <c r="E47" s="51"/>
      <c r="F47" s="51"/>
      <c r="G47" s="51"/>
      <c r="H47" s="51"/>
      <c r="I47" s="51"/>
    </row>
    <row r="48" spans="3:11" ht="42.75" customHeight="1" thickBot="1">
      <c r="C48" s="52" t="s">
        <v>64</v>
      </c>
      <c r="D48" s="53" t="s">
        <v>65</v>
      </c>
      <c r="E48" s="53"/>
      <c r="F48" s="53"/>
      <c r="G48" s="53"/>
      <c r="H48" s="53"/>
      <c r="I48" s="54" t="s">
        <v>66</v>
      </c>
    </row>
    <row r="49" spans="3:8" ht="26.25" customHeight="1">
      <c r="C49" s="55" t="s">
        <v>67</v>
      </c>
      <c r="D49" s="55"/>
      <c r="E49" s="55"/>
      <c r="F49" s="55"/>
      <c r="G49" s="55"/>
      <c r="H49" s="56">
        <f>+H32+H46</f>
        <v>321815.88999999996</v>
      </c>
    </row>
    <row r="50" spans="3:8" ht="15" hidden="1">
      <c r="C50" s="58" t="s">
        <v>68</v>
      </c>
      <c r="D50" s="58"/>
    </row>
    <row r="51" spans="3:8" ht="12.75" hidden="1" customHeight="1">
      <c r="C51" s="59" t="s">
        <v>69</v>
      </c>
    </row>
    <row r="52" spans="3:8" ht="12.75" customHeight="1"/>
    <row r="53" spans="3:8" hidden="1">
      <c r="D53" s="60">
        <f>+D35+D36+D40</f>
        <v>222991.5600000002</v>
      </c>
      <c r="E53" s="60">
        <f>+E35+E36+E40</f>
        <v>1298078.6399999999</v>
      </c>
      <c r="F53" s="60">
        <f>+F35+F36+F40</f>
        <v>1232529.3699999999</v>
      </c>
      <c r="G53" s="60">
        <f>+G35+G36+G40</f>
        <v>1269649.6200000001</v>
      </c>
      <c r="H53" s="60">
        <f>+H35+H36+H40</f>
        <v>288540.83000000019</v>
      </c>
    </row>
    <row r="54" spans="3:8" hidden="1">
      <c r="H54" s="57">
        <f>22132.59+6941.87+1048.13+114.76+207.54+17026.9+99103.52+7543.42</f>
        <v>154118.73000000001</v>
      </c>
    </row>
    <row r="55" spans="3:8">
      <c r="C55" s="57" t="s">
        <v>70</v>
      </c>
      <c r="E55" s="60">
        <f>+E46+E32+35165</f>
        <v>1462427.9</v>
      </c>
      <c r="F55" s="60"/>
      <c r="G55" s="60">
        <f>+G46+G32</f>
        <v>1366869.12</v>
      </c>
      <c r="H55" s="60"/>
    </row>
  </sheetData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2"/>
  <sheetViews>
    <sheetView topLeftCell="A16" zoomScaleNormal="100" zoomScaleSheetLayoutView="120" workbookViewId="0">
      <selection activeCell="D40" sqref="D40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4.42578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-542.08852000000002</v>
      </c>
      <c r="C17" s="5"/>
      <c r="D17" s="5">
        <v>255.8004</v>
      </c>
      <c r="E17" s="5">
        <v>242.85956999999999</v>
      </c>
      <c r="F17" s="5">
        <v>35.164999999999999</v>
      </c>
      <c r="G17" s="5">
        <v>230.63453999999999</v>
      </c>
      <c r="H17" s="5">
        <v>55.908569999999997</v>
      </c>
      <c r="I17" s="6">
        <f>B17+D17+F17-G17</f>
        <v>-481.75766000000004</v>
      </c>
    </row>
    <row r="18" spans="1:9">
      <c r="B18" s="7"/>
      <c r="C18" s="7"/>
      <c r="D18" s="7"/>
      <c r="E18" s="7"/>
      <c r="F18" s="7"/>
      <c r="G18" s="7"/>
      <c r="H18" s="7"/>
    </row>
    <row r="19" spans="1:9">
      <c r="A19" t="s">
        <v>13</v>
      </c>
    </row>
    <row r="20" spans="1:9">
      <c r="A20" s="8" t="s">
        <v>14</v>
      </c>
    </row>
    <row r="21" spans="1:9">
      <c r="A21" s="8" t="s">
        <v>15</v>
      </c>
    </row>
    <row r="22" spans="1:9">
      <c r="A22" s="8" t="s">
        <v>16</v>
      </c>
    </row>
    <row r="23" spans="1:9">
      <c r="A23" s="8" t="s">
        <v>17</v>
      </c>
    </row>
    <row r="24" spans="1:9">
      <c r="A24" s="8" t="s">
        <v>18</v>
      </c>
    </row>
    <row r="25" spans="1:9">
      <c r="A25" s="8" t="s">
        <v>19</v>
      </c>
    </row>
    <row r="26" spans="1:9">
      <c r="A26" s="8" t="s">
        <v>20</v>
      </c>
    </row>
    <row r="27" spans="1:9">
      <c r="A27" s="8" t="s">
        <v>21</v>
      </c>
    </row>
    <row r="28" spans="1:9">
      <c r="A28" s="8" t="s">
        <v>22</v>
      </c>
    </row>
    <row r="29" spans="1:9">
      <c r="A29" t="s">
        <v>23</v>
      </c>
      <c r="I29" s="9"/>
    </row>
    <row r="30" spans="1:9">
      <c r="A30" t="s">
        <v>24</v>
      </c>
      <c r="I30" s="9"/>
    </row>
    <row r="31" spans="1:9">
      <c r="A31" t="s">
        <v>25</v>
      </c>
      <c r="I31" s="9"/>
    </row>
    <row r="32" spans="1:9">
      <c r="I32" s="9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Ларина14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2024-03-05T12:03:44Z</dcterms:created>
  <dcterms:modified xsi:type="dcterms:W3CDTF">2024-03-05T12:04:26Z</dcterms:modified>
</cp:coreProperties>
</file>