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Ларина6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D55" i="2"/>
  <c r="D53"/>
  <c r="H52"/>
  <c r="F50"/>
  <c r="E50"/>
  <c r="D50"/>
  <c r="E42"/>
  <c r="D42"/>
  <c r="J41"/>
  <c r="H41"/>
  <c r="F40"/>
  <c r="H40" s="1"/>
  <c r="H39"/>
  <c r="F39"/>
  <c r="K38"/>
  <c r="J38"/>
  <c r="H38"/>
  <c r="F38"/>
  <c r="F42" s="1"/>
  <c r="J37"/>
  <c r="H37"/>
  <c r="J36"/>
  <c r="H36"/>
  <c r="K35"/>
  <c r="J35"/>
  <c r="H35"/>
  <c r="H34"/>
  <c r="H33"/>
  <c r="J32"/>
  <c r="H32"/>
  <c r="H50" s="1"/>
  <c r="K31"/>
  <c r="J31"/>
  <c r="H31"/>
  <c r="H57" s="1"/>
  <c r="H59" s="1"/>
  <c r="G31"/>
  <c r="G50" s="1"/>
  <c r="G28"/>
  <c r="E28"/>
  <c r="E51" s="1"/>
  <c r="D28"/>
  <c r="K27"/>
  <c r="H27"/>
  <c r="K26"/>
  <c r="H26"/>
  <c r="K25"/>
  <c r="H25"/>
  <c r="K24"/>
  <c r="H24"/>
  <c r="F24"/>
  <c r="F28" s="1"/>
  <c r="K23"/>
  <c r="H23"/>
  <c r="H28" s="1"/>
  <c r="I17" i="1"/>
  <c r="H46" i="2" l="1"/>
  <c r="H62" s="1"/>
  <c r="G42"/>
  <c r="G51" s="1"/>
  <c r="H42"/>
</calcChain>
</file>

<file path=xl/sharedStrings.xml><?xml version="1.0" encoding="utf-8"?>
<sst xmlns="http://schemas.openxmlformats.org/spreadsheetml/2006/main" count="78" uniqueCount="72">
  <si>
    <t>ОТЧЕТ</t>
  </si>
  <si>
    <t>по выполнению плана текущего ремонта жилого дома</t>
  </si>
  <si>
    <t>№6  по ул. Ларина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</si>
  <si>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</si>
  <si>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</si>
  <si>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</si>
  <si>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</si>
  <si>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</si>
  <si>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</si>
  <si>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</si>
  <si>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</si>
  <si>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</si>
  <si>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</si>
  <si>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238.99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</si>
  <si>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</si>
  <si>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- 8.15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</si>
  <si>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</si>
  <si>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</si>
  <si>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- 1.23  т.р.</t>
  </si>
  <si>
    <t>Расходные материалы - 0.10т.р.</t>
  </si>
  <si>
    <t>замена радиаторов и труб стоякоа подъездного отопления - 199.51 т.р.</t>
  </si>
  <si>
    <t>демонтаж и монтаж кровельного покрытия, герметизация стыков кровли- 30.00т.р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</si>
  <si>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</si>
  <si>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</si>
  <si>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</si>
  <si>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</si>
  <si>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</si>
  <si>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</si>
  <si>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</si>
  <si>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</si>
  <si>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</si>
  <si>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</si>
  <si>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</si>
  <si>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</si>
  <si>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</si>
  <si>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</si>
  <si>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</si>
  <si>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</si>
  <si>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</si>
  <si>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</si>
  <si>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</si>
  <si>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</si>
  <si>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01.01.2022г. (руб.)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</si>
  <si>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</si>
  <si>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</si>
  <si>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</si>
  <si>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</si>
  <si>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</si>
  <si>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</si>
  <si>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</si>
  <si>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</si>
  <si>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</si>
  <si>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</si>
  <si>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</si>
  <si>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</si>
  <si>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</si>
  <si>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</si>
  <si>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</si>
  <si>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</si>
  <si>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</si>
  <si>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</si>
  <si>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</si>
  <si>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</si>
  <si>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</si>
  <si>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</si>
  <si>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ГБУЗ "Сертоловская ГБ"</t>
  </si>
  <si>
    <t xml:space="preserve">Поступило от Врачебная палата ЛО за управление и содержание общедомового имущества 78749,40 руб. </t>
  </si>
  <si>
    <t>Врачебная палата ЛО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</si>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</sst>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14" fillId="0" borderId="8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5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6" fillId="0" borderId="8" xfId="2" applyFont="1" applyFill="1" applyBorder="1" applyAlignment="1">
      <alignment horizontal="center" vertical="center" wrapText="1"/>
    </xf>
    <xf numFmtId="4" fontId="15" fillId="0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4" fontId="12" fillId="0" borderId="2" xfId="2" applyNumberFormat="1" applyFont="1" applyFill="1" applyBorder="1" applyAlignment="1">
      <alignment horizontal="center" vertical="top" wrapText="1"/>
    </xf>
    <xf numFmtId="0" fontId="5" fillId="0" borderId="3" xfId="2" applyFill="1" applyBorder="1" applyAlignment="1">
      <alignment horizontal="center" vertical="top" wrapText="1"/>
    </xf>
    <xf numFmtId="0" fontId="5" fillId="0" borderId="4" xfId="2" applyFill="1" applyBorder="1" applyAlignment="1">
      <alignment horizontal="center" vertical="top" wrapText="1"/>
    </xf>
    <xf numFmtId="0" fontId="12" fillId="0" borderId="6" xfId="2" applyFont="1" applyFill="1" applyBorder="1" applyAlignment="1">
      <alignment horizontal="center" wrapText="1"/>
    </xf>
    <xf numFmtId="0" fontId="18" fillId="0" borderId="0" xfId="2" applyFont="1" applyFill="1"/>
    <xf numFmtId="4" fontId="19" fillId="0" borderId="0" xfId="2" applyNumberFormat="1" applyFont="1" applyFill="1"/>
    <xf numFmtId="0" fontId="12" fillId="0" borderId="0" xfId="2" applyFont="1" applyFill="1"/>
    <xf numFmtId="0" fontId="20" fillId="0" borderId="0" xfId="2" applyFont="1" applyFill="1"/>
    <xf numFmtId="0" fontId="15" fillId="0" borderId="0" xfId="2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C22" zoomScaleNormal="100" workbookViewId="0">
      <selection activeCell="E51" sqref="E51"/>
    </sheetView>
  </sheetViews>
  <sheetFormatPr defaultRowHeight="12.75"/>
  <cols>
    <col min="1" max="1" width="3.42578125" style="9" hidden="1" customWidth="1"/>
    <col min="2" max="2" width="9.140625" style="9" hidden="1" customWidth="1"/>
    <col min="3" max="3" width="28.5703125" style="60" customWidth="1"/>
    <col min="4" max="4" width="13.140625" style="60" customWidth="1"/>
    <col min="5" max="5" width="11.85546875" style="60" customWidth="1"/>
    <col min="6" max="6" width="13.28515625" style="60" customWidth="1"/>
    <col min="7" max="7" width="11.85546875" style="60" customWidth="1"/>
    <col min="8" max="8" width="13.28515625" style="60" customWidth="1"/>
    <col min="9" max="9" width="23.140625" style="60" customWidth="1"/>
    <col min="10" max="10" width="10.140625" style="9" hidden="1" customWidth="1"/>
    <col min="11" max="11" width="9.5703125" style="9" hidden="1" customWidth="1"/>
    <col min="12" max="16384" width="9.140625" style="9"/>
  </cols>
  <sheetData>
    <row r="1" spans="3:9" ht="12.75" hidden="1" customHeight="1">
      <c r="C1" s="8"/>
      <c r="D1" s="8"/>
      <c r="E1" s="8"/>
      <c r="F1" s="8"/>
      <c r="G1" s="8"/>
      <c r="H1" s="8"/>
      <c r="I1" s="8"/>
    </row>
    <row r="2" spans="3:9" ht="13.5" hidden="1" customHeight="1" thickBot="1">
      <c r="C2" s="8"/>
      <c r="D2" s="8"/>
      <c r="E2" s="8" t="s">
        <v>22</v>
      </c>
      <c r="F2" s="8"/>
      <c r="G2" s="8"/>
      <c r="H2" s="8"/>
      <c r="I2" s="8"/>
    </row>
    <row r="3" spans="3:9" ht="13.5" hidden="1" customHeight="1" thickBot="1">
      <c r="C3" s="10"/>
      <c r="D3" s="11"/>
      <c r="E3" s="12"/>
      <c r="F3" s="12"/>
      <c r="G3" s="12"/>
      <c r="H3" s="12"/>
      <c r="I3" s="13"/>
    </row>
    <row r="4" spans="3:9" ht="12.75" hidden="1" customHeight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11" ht="14.25">
      <c r="C17" s="16" t="s">
        <v>23</v>
      </c>
      <c r="D17" s="16"/>
      <c r="E17" s="16"/>
      <c r="F17" s="16"/>
      <c r="G17" s="16"/>
      <c r="H17" s="16"/>
      <c r="I17" s="16"/>
    </row>
    <row r="18" spans="3:11">
      <c r="C18" s="17" t="s">
        <v>24</v>
      </c>
      <c r="D18" s="17"/>
      <c r="E18" s="17"/>
      <c r="F18" s="17"/>
      <c r="G18" s="17"/>
      <c r="H18" s="17"/>
      <c r="I18" s="17"/>
    </row>
    <row r="19" spans="3:11">
      <c r="C19" s="17" t="s">
        <v>25</v>
      </c>
      <c r="D19" s="17"/>
      <c r="E19" s="17"/>
      <c r="F19" s="17"/>
      <c r="G19" s="17"/>
      <c r="H19" s="17"/>
      <c r="I19" s="17"/>
    </row>
    <row r="20" spans="3:11" ht="6" customHeight="1" thickBot="1">
      <c r="C20" s="18"/>
      <c r="D20" s="18"/>
      <c r="E20" s="18"/>
      <c r="F20" s="18"/>
      <c r="G20" s="18"/>
      <c r="H20" s="18"/>
      <c r="I20" s="18"/>
    </row>
    <row r="21" spans="3:11" ht="51.75" customHeight="1" thickBot="1">
      <c r="C21" s="19" t="s">
        <v>26</v>
      </c>
      <c r="D21" s="20" t="s">
        <v>27</v>
      </c>
      <c r="E21" s="21" t="s">
        <v>28</v>
      </c>
      <c r="F21" s="21" t="s">
        <v>29</v>
      </c>
      <c r="G21" s="21" t="s">
        <v>30</v>
      </c>
      <c r="H21" s="21" t="s">
        <v>31</v>
      </c>
      <c r="I21" s="20" t="s">
        <v>32</v>
      </c>
    </row>
    <row r="22" spans="3:11" ht="13.5" customHeight="1" thickBot="1">
      <c r="C22" s="22" t="s">
        <v>33</v>
      </c>
      <c r="D22" s="23"/>
      <c r="E22" s="23"/>
      <c r="F22" s="23"/>
      <c r="G22" s="23"/>
      <c r="H22" s="23"/>
      <c r="I22" s="24"/>
    </row>
    <row r="23" spans="3:11" ht="13.5" customHeight="1" thickBot="1">
      <c r="C23" s="25" t="s">
        <v>34</v>
      </c>
      <c r="D23" s="26">
        <v>29571.930000000008</v>
      </c>
      <c r="E23" s="27"/>
      <c r="F23" s="27">
        <v>6752.77</v>
      </c>
      <c r="G23" s="27"/>
      <c r="H23" s="27">
        <f>+D23+E23-F23</f>
        <v>22819.160000000007</v>
      </c>
      <c r="I23" s="28" t="s">
        <v>35</v>
      </c>
      <c r="K23" s="29">
        <f>168144.23+61589.12+34831.02+273592.71-259.77</f>
        <v>537897.31000000006</v>
      </c>
    </row>
    <row r="24" spans="3:11" ht="13.5" customHeight="1" thickBot="1">
      <c r="C24" s="25" t="s">
        <v>36</v>
      </c>
      <c r="D24" s="26">
        <v>14884.839999999958</v>
      </c>
      <c r="E24" s="30"/>
      <c r="F24" s="30">
        <f>37.31+114.34+456.69</f>
        <v>608.34</v>
      </c>
      <c r="G24" s="27"/>
      <c r="H24" s="27">
        <f>+D24+E24-F24</f>
        <v>14276.499999999958</v>
      </c>
      <c r="I24" s="31"/>
      <c r="K24" s="29">
        <f>26547.42+31123.4+168708.72-972.32+133129.25</f>
        <v>358536.47</v>
      </c>
    </row>
    <row r="25" spans="3:11" ht="13.5" customHeight="1" thickBot="1">
      <c r="C25" s="25" t="s">
        <v>37</v>
      </c>
      <c r="D25" s="26">
        <v>9216.4699999999793</v>
      </c>
      <c r="E25" s="30"/>
      <c r="F25" s="30">
        <v>655.61</v>
      </c>
      <c r="G25" s="27"/>
      <c r="H25" s="27">
        <f>+D25+E25-F25</f>
        <v>8560.8599999999788</v>
      </c>
      <c r="I25" s="31"/>
      <c r="K25" s="29">
        <f>13977.48+76796.29-189.88+83764.44</f>
        <v>174348.33</v>
      </c>
    </row>
    <row r="26" spans="3:11" ht="13.5" customHeight="1" thickBot="1">
      <c r="C26" s="25" t="s">
        <v>38</v>
      </c>
      <c r="D26" s="26">
        <v>6336.0899999999883</v>
      </c>
      <c r="E26" s="30"/>
      <c r="F26" s="30">
        <v>440.52</v>
      </c>
      <c r="G26" s="27"/>
      <c r="H26" s="27">
        <f>+D26+E26-F26</f>
        <v>5895.5699999999888</v>
      </c>
      <c r="I26" s="31"/>
      <c r="K26" s="29">
        <f>3349.54+30684.11-365.89+16601.69+33201.95-66.62+29058.41</f>
        <v>112463.19</v>
      </c>
    </row>
    <row r="27" spans="3:11" ht="13.5" hidden="1" customHeight="1" thickBot="1">
      <c r="C27" s="25" t="s">
        <v>39</v>
      </c>
      <c r="D27" s="26"/>
      <c r="E27" s="30"/>
      <c r="F27" s="30"/>
      <c r="G27" s="27"/>
      <c r="H27" s="27">
        <f>+D27+E27-F27</f>
        <v>0</v>
      </c>
      <c r="I27" s="32"/>
      <c r="K27" s="9">
        <f>73.29+7.9+2.1+2454.46-0.04+151.1-10401.8+13.64</f>
        <v>-7699.3499999999995</v>
      </c>
    </row>
    <row r="28" spans="3:11" ht="13.5" customHeight="1" thickBot="1">
      <c r="C28" s="25" t="s">
        <v>40</v>
      </c>
      <c r="D28" s="33">
        <f>SUM(D23:D27)</f>
        <v>60009.329999999936</v>
      </c>
      <c r="E28" s="34">
        <f>SUM(E23:E27)</f>
        <v>0</v>
      </c>
      <c r="F28" s="34">
        <f>SUM(F23:F27)</f>
        <v>8457.24</v>
      </c>
      <c r="G28" s="34">
        <f>SUM(G23:G27)</f>
        <v>0</v>
      </c>
      <c r="H28" s="34">
        <f>SUM(H23:H27)</f>
        <v>51552.089999999938</v>
      </c>
      <c r="I28" s="35"/>
    </row>
    <row r="29" spans="3:11" ht="13.5" customHeight="1" thickBot="1">
      <c r="C29" s="36" t="s">
        <v>41</v>
      </c>
      <c r="D29" s="36"/>
      <c r="E29" s="36"/>
      <c r="F29" s="36"/>
      <c r="G29" s="36"/>
      <c r="H29" s="36"/>
      <c r="I29" s="36"/>
    </row>
    <row r="30" spans="3:11" ht="51.75" customHeight="1" thickBot="1">
      <c r="C30" s="37" t="s">
        <v>26</v>
      </c>
      <c r="D30" s="20" t="s">
        <v>42</v>
      </c>
      <c r="E30" s="21" t="s">
        <v>28</v>
      </c>
      <c r="F30" s="21" t="s">
        <v>29</v>
      </c>
      <c r="G30" s="21" t="s">
        <v>30</v>
      </c>
      <c r="H30" s="21" t="s">
        <v>31</v>
      </c>
      <c r="I30" s="38" t="s">
        <v>43</v>
      </c>
    </row>
    <row r="31" spans="3:11" ht="24" customHeight="1" thickBot="1">
      <c r="C31" s="19" t="s">
        <v>44</v>
      </c>
      <c r="D31" s="39">
        <v>294297.11000000004</v>
      </c>
      <c r="E31" s="40">
        <v>521458.26</v>
      </c>
      <c r="F31" s="40">
        <v>465714.59</v>
      </c>
      <c r="G31" s="40">
        <f>+E31</f>
        <v>521458.26</v>
      </c>
      <c r="H31" s="40">
        <f t="shared" ref="H31:H41" si="0">+D31+E31-F31</f>
        <v>350040.78000000009</v>
      </c>
      <c r="I31" s="41" t="s">
        <v>45</v>
      </c>
      <c r="J31" s="42">
        <f>25.98+9.41+258521.59-3449.97-D31</f>
        <v>-39190.100000000035</v>
      </c>
      <c r="K31" s="42">
        <f>267309.44-74.04+364.1-0.56+105.72-0.12-H31</f>
        <v>-82336.240000000107</v>
      </c>
    </row>
    <row r="32" spans="3:11" ht="14.25" customHeight="1" thickBot="1">
      <c r="C32" s="25" t="s">
        <v>46</v>
      </c>
      <c r="D32" s="26">
        <v>71939.129999999976</v>
      </c>
      <c r="E32" s="27">
        <v>118183.26</v>
      </c>
      <c r="F32" s="27">
        <v>106541.88</v>
      </c>
      <c r="G32" s="40">
        <v>238986.01</v>
      </c>
      <c r="H32" s="40">
        <f t="shared" si="0"/>
        <v>83580.509999999951</v>
      </c>
      <c r="I32" s="43"/>
      <c r="J32" s="42">
        <f>64283.15-15.66</f>
        <v>64267.49</v>
      </c>
    </row>
    <row r="33" spans="3:11" ht="13.5" customHeight="1" thickBot="1">
      <c r="C33" s="37" t="s">
        <v>47</v>
      </c>
      <c r="D33" s="44">
        <v>24.379999999999562</v>
      </c>
      <c r="E33" s="27"/>
      <c r="F33" s="27">
        <v>0.71</v>
      </c>
      <c r="G33" s="40"/>
      <c r="H33" s="40">
        <f t="shared" si="0"/>
        <v>23.669999999999561</v>
      </c>
      <c r="I33" s="45"/>
    </row>
    <row r="34" spans="3:11" ht="12.75" hidden="1" customHeight="1" thickBot="1">
      <c r="C34" s="25" t="s">
        <v>48</v>
      </c>
      <c r="D34" s="26">
        <v>0</v>
      </c>
      <c r="E34" s="27"/>
      <c r="F34" s="27"/>
      <c r="G34" s="40"/>
      <c r="H34" s="40">
        <f t="shared" si="0"/>
        <v>0</v>
      </c>
      <c r="I34" s="46" t="s">
        <v>49</v>
      </c>
    </row>
    <row r="35" spans="3:11" ht="27" customHeight="1" thickBot="1">
      <c r="C35" s="25" t="s">
        <v>50</v>
      </c>
      <c r="D35" s="26">
        <v>5751.8900000000021</v>
      </c>
      <c r="E35" s="27"/>
      <c r="F35" s="27">
        <v>1175.3900000000001</v>
      </c>
      <c r="G35" s="40"/>
      <c r="H35" s="40">
        <f t="shared" si="0"/>
        <v>4576.5000000000018</v>
      </c>
      <c r="I35" s="47" t="s">
        <v>51</v>
      </c>
      <c r="J35" s="9">
        <f>17455.51-776.01+40325.84</f>
        <v>57005.34</v>
      </c>
      <c r="K35" s="9">
        <f>34710.48+13956.9-17.04+10691.01</f>
        <v>59341.350000000006</v>
      </c>
    </row>
    <row r="36" spans="3:11" ht="28.5" customHeight="1" thickBot="1">
      <c r="C36" s="25" t="s">
        <v>52</v>
      </c>
      <c r="D36" s="26">
        <v>6398.2499999999982</v>
      </c>
      <c r="E36" s="30">
        <v>10007.41</v>
      </c>
      <c r="F36" s="30">
        <v>8808.7099999999991</v>
      </c>
      <c r="G36" s="40">
        <v>3054.6</v>
      </c>
      <c r="H36" s="40">
        <f t="shared" si="0"/>
        <v>7596.9499999999971</v>
      </c>
      <c r="I36" s="47" t="s">
        <v>53</v>
      </c>
      <c r="J36" s="9">
        <f>5041.62-1.38</f>
        <v>5040.24</v>
      </c>
    </row>
    <row r="37" spans="3:11" ht="13.5" customHeight="1" thickBot="1">
      <c r="C37" s="37" t="s">
        <v>54</v>
      </c>
      <c r="D37" s="26">
        <v>3699.1200000000063</v>
      </c>
      <c r="E37" s="30"/>
      <c r="F37" s="30">
        <v>535.5</v>
      </c>
      <c r="G37" s="40"/>
      <c r="H37" s="40">
        <f t="shared" si="0"/>
        <v>3163.6200000000063</v>
      </c>
      <c r="I37" s="46"/>
      <c r="J37" s="9">
        <f>46538.91-11.28</f>
        <v>46527.630000000005</v>
      </c>
    </row>
    <row r="38" spans="3:11" ht="13.5" customHeight="1" thickBot="1">
      <c r="C38" s="37" t="s">
        <v>55</v>
      </c>
      <c r="D38" s="26">
        <v>532.76000000000295</v>
      </c>
      <c r="E38" s="30"/>
      <c r="F38" s="30">
        <f>62.49+26.06</f>
        <v>88.55</v>
      </c>
      <c r="G38" s="40"/>
      <c r="H38" s="40">
        <f t="shared" si="0"/>
        <v>444.21000000000294</v>
      </c>
      <c r="I38" s="46"/>
      <c r="J38" s="9">
        <f>5884.7+2914</f>
        <v>8798.7000000000007</v>
      </c>
      <c r="K38" s="9">
        <f>24906.61+12351.72</f>
        <v>37258.33</v>
      </c>
    </row>
    <row r="39" spans="3:11" ht="13.5" customHeight="1" thickBot="1">
      <c r="C39" s="48" t="s">
        <v>56</v>
      </c>
      <c r="D39" s="26">
        <v>-2037.1499999999996</v>
      </c>
      <c r="E39" s="30"/>
      <c r="F39" s="30">
        <f>276.1+69.95</f>
        <v>346.05</v>
      </c>
      <c r="G39" s="40"/>
      <c r="H39" s="40">
        <f t="shared" si="0"/>
        <v>-2383.1999999999998</v>
      </c>
      <c r="I39" s="46" t="s">
        <v>57</v>
      </c>
    </row>
    <row r="40" spans="3:11" ht="13.5" customHeight="1" thickBot="1">
      <c r="C40" s="37" t="s">
        <v>58</v>
      </c>
      <c r="D40" s="26">
        <v>7402.65</v>
      </c>
      <c r="E40" s="30"/>
      <c r="F40" s="30">
        <f>199.44+0.24+1870.3+679.74</f>
        <v>2749.7200000000003</v>
      </c>
      <c r="G40" s="40"/>
      <c r="H40" s="40">
        <f t="shared" si="0"/>
        <v>4652.9299999999994</v>
      </c>
      <c r="I40" s="46"/>
    </row>
    <row r="41" spans="3:11" ht="13.5" customHeight="1" thickBot="1">
      <c r="C41" s="25" t="s">
        <v>59</v>
      </c>
      <c r="D41" s="26">
        <v>40694.259999999995</v>
      </c>
      <c r="E41" s="30">
        <v>50412.959999999999</v>
      </c>
      <c r="F41" s="30">
        <v>50416.81</v>
      </c>
      <c r="G41" s="40">
        <v>56402.400000000001</v>
      </c>
      <c r="H41" s="40">
        <f t="shared" si="0"/>
        <v>40690.410000000003</v>
      </c>
      <c r="I41" s="47" t="s">
        <v>60</v>
      </c>
      <c r="J41" s="9">
        <f>19240.87-7.38</f>
        <v>19233.489999999998</v>
      </c>
    </row>
    <row r="42" spans="3:11" s="49" customFormat="1" ht="13.5" customHeight="1" thickBot="1">
      <c r="C42" s="25" t="s">
        <v>40</v>
      </c>
      <c r="D42" s="33">
        <f>SUM(D31:D41)</f>
        <v>428702.4</v>
      </c>
      <c r="E42" s="34">
        <f>SUM(E31:E41)</f>
        <v>700061.89</v>
      </c>
      <c r="F42" s="34">
        <f>SUM(F31:F41)</f>
        <v>636377.90999999992</v>
      </c>
      <c r="G42" s="34">
        <f>SUM(G31:G41)</f>
        <v>819901.27</v>
      </c>
      <c r="H42" s="34">
        <f>SUM(H31:H41)</f>
        <v>492386.38</v>
      </c>
      <c r="I42" s="45"/>
    </row>
    <row r="43" spans="3:11" ht="13.5" customHeight="1" thickBot="1">
      <c r="C43" s="50" t="s">
        <v>61</v>
      </c>
      <c r="D43" s="50"/>
      <c r="E43" s="50"/>
      <c r="F43" s="50"/>
      <c r="G43" s="50"/>
      <c r="H43" s="50"/>
      <c r="I43" s="50"/>
    </row>
    <row r="44" spans="3:11" ht="38.25" customHeight="1" thickBot="1">
      <c r="C44" s="51" t="s">
        <v>62</v>
      </c>
      <c r="D44" s="52" t="s">
        <v>63</v>
      </c>
      <c r="E44" s="52"/>
      <c r="F44" s="52"/>
      <c r="G44" s="52"/>
      <c r="H44" s="52"/>
      <c r="I44" s="53" t="s">
        <v>64</v>
      </c>
    </row>
    <row r="45" spans="3:11" ht="26.25" customHeight="1" thickBot="1">
      <c r="C45" s="51" t="s">
        <v>65</v>
      </c>
      <c r="D45" s="54" t="s">
        <v>66</v>
      </c>
      <c r="E45" s="55"/>
      <c r="F45" s="55"/>
      <c r="G45" s="55"/>
      <c r="H45" s="56"/>
      <c r="I45" s="57" t="s">
        <v>67</v>
      </c>
    </row>
    <row r="46" spans="3:11" ht="20.25" customHeight="1">
      <c r="C46" s="58" t="s">
        <v>68</v>
      </c>
      <c r="D46" s="58"/>
      <c r="E46" s="58"/>
      <c r="F46" s="58"/>
      <c r="G46" s="58"/>
      <c r="H46" s="59">
        <f>+H28+H42</f>
        <v>543938.47</v>
      </c>
    </row>
    <row r="47" spans="3:11" ht="15">
      <c r="C47" s="61" t="s">
        <v>69</v>
      </c>
      <c r="D47" s="61"/>
    </row>
    <row r="48" spans="3:11" ht="12.75" hidden="1" customHeight="1">
      <c r="C48" s="62" t="s">
        <v>70</v>
      </c>
    </row>
    <row r="49" spans="3:8">
      <c r="C49" s="9"/>
      <c r="D49" s="9"/>
      <c r="E49" s="9"/>
      <c r="F49" s="9"/>
      <c r="G49" s="9"/>
      <c r="H49" s="9"/>
    </row>
    <row r="50" spans="3:8" hidden="1">
      <c r="D50" s="63">
        <f>+D31+D32+D33+D36</f>
        <v>372658.87</v>
      </c>
      <c r="E50" s="63">
        <f>+E31+E32+E33+E36</f>
        <v>649648.93000000005</v>
      </c>
      <c r="F50" s="63">
        <f>+F31+F32+F33+F36</f>
        <v>581065.8899999999</v>
      </c>
      <c r="G50" s="63">
        <f>+G31+G32+G33+G36</f>
        <v>763498.87</v>
      </c>
      <c r="H50" s="63">
        <f>+H31+H32+H33+H36</f>
        <v>441241.91000000003</v>
      </c>
    </row>
    <row r="51" spans="3:8">
      <c r="C51" s="60" t="s">
        <v>71</v>
      </c>
      <c r="D51" s="63"/>
      <c r="E51" s="63">
        <f>+E42+E28+26715+78749.4</f>
        <v>805526.29</v>
      </c>
      <c r="F51" s="63"/>
      <c r="G51" s="63">
        <f>+G42+G28</f>
        <v>819901.27</v>
      </c>
    </row>
    <row r="52" spans="3:8" hidden="1">
      <c r="D52" s="63"/>
      <c r="E52" s="63"/>
      <c r="F52" s="63"/>
      <c r="G52" s="63"/>
      <c r="H52" s="63">
        <f>87600.01+31433.47+7300.13+37265.18+17411.95+89785.47+10870.21+385233.24+68129.19+1967.18+550.85</f>
        <v>737546.88000000012</v>
      </c>
    </row>
    <row r="53" spans="3:8" hidden="1">
      <c r="D53" s="60">
        <f>392801.48+351886.76+86254+317491.95+142147.71+145463.98+134456.71</f>
        <v>1570502.5899999999</v>
      </c>
      <c r="H53" s="63"/>
    </row>
    <row r="54" spans="3:8" hidden="1">
      <c r="D54" s="60">
        <v>1956403.81</v>
      </c>
    </row>
    <row r="55" spans="3:8" hidden="1">
      <c r="D55" s="63">
        <f>+D54-D42-D28</f>
        <v>1467692.0800000003</v>
      </c>
    </row>
    <row r="56" spans="3:8" hidden="1"/>
    <row r="57" spans="3:8">
      <c r="H57" s="63">
        <f>+H31+H32+H33+H36+H41</f>
        <v>481932.32000000007</v>
      </c>
    </row>
    <row r="58" spans="3:8">
      <c r="H58" s="60">
        <v>481932.32</v>
      </c>
    </row>
    <row r="59" spans="3:8">
      <c r="H59" s="63">
        <f>+H57-H58</f>
        <v>0</v>
      </c>
    </row>
    <row r="61" spans="3:8">
      <c r="H61" s="60">
        <v>543938.47</v>
      </c>
    </row>
    <row r="62" spans="3:8">
      <c r="H62" s="63">
        <f>+H46-H61</f>
        <v>0</v>
      </c>
    </row>
  </sheetData>
  <mergeCells count="11">
    <mergeCell ref="C29:I29"/>
    <mergeCell ref="I31:I32"/>
    <mergeCell ref="C43:I43"/>
    <mergeCell ref="D44:H44"/>
    <mergeCell ref="D45:H45"/>
    <mergeCell ref="C17:I17"/>
    <mergeCell ref="C18:I18"/>
    <mergeCell ref="C19:I19"/>
    <mergeCell ref="C20:I20"/>
    <mergeCell ref="C22:I22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opLeftCell="A10" zoomScaleNormal="100" zoomScaleSheetLayoutView="120" workbookViewId="0">
      <selection activeCell="D38" sqref="D38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8554687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-238.20636999999999</v>
      </c>
      <c r="C17" s="5"/>
      <c r="D17" s="5">
        <v>118.18326</v>
      </c>
      <c r="E17" s="5">
        <v>106.54188000000001</v>
      </c>
      <c r="F17" s="5">
        <v>105.4644</v>
      </c>
      <c r="G17" s="5">
        <v>238.98600999999999</v>
      </c>
      <c r="H17" s="5">
        <v>83.580510000000004</v>
      </c>
      <c r="I17" s="6">
        <f>B17+D17+F17-G17</f>
        <v>-253.54471999999998</v>
      </c>
    </row>
    <row r="19" spans="1:9">
      <c r="A19" t="s">
        <v>13</v>
      </c>
    </row>
    <row r="20" spans="1:9">
      <c r="A20" s="7" t="s">
        <v>14</v>
      </c>
      <c r="B20" s="7"/>
      <c r="C20" s="7"/>
      <c r="D20" s="7"/>
      <c r="E20" s="7"/>
      <c r="F20" s="7"/>
    </row>
    <row r="21" spans="1:9">
      <c r="A21" s="7" t="s">
        <v>15</v>
      </c>
      <c r="B21" s="7"/>
      <c r="C21" s="7"/>
      <c r="D21" s="7"/>
      <c r="E21" s="7"/>
      <c r="F21" s="7"/>
    </row>
    <row r="22" spans="1:9">
      <c r="A22" t="s">
        <v>16</v>
      </c>
    </row>
    <row r="23" spans="1:9">
      <c r="A23" t="s">
        <v>17</v>
      </c>
    </row>
    <row r="24" spans="1:9">
      <c r="A24" t="s">
        <v>18</v>
      </c>
    </row>
    <row r="25" spans="1:9">
      <c r="A25" t="s">
        <v>19</v>
      </c>
    </row>
    <row r="26" spans="1:9">
      <c r="A26" t="s">
        <v>20</v>
      </c>
    </row>
    <row r="27" spans="1:9">
      <c r="A27" t="s">
        <v>21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Ларина6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2024-03-05T12:02:05Z</dcterms:created>
  <dcterms:modified xsi:type="dcterms:W3CDTF">2024-03-05T12:02:43Z</dcterms:modified>
</cp:coreProperties>
</file>