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Молодежная1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D56" i="1"/>
  <c r="H53"/>
  <c r="G52"/>
  <c r="F52"/>
  <c r="E52"/>
  <c r="D52"/>
  <c r="D45"/>
  <c r="D58" s="1"/>
  <c r="H44"/>
  <c r="K43"/>
  <c r="J43"/>
  <c r="H43"/>
  <c r="F43"/>
  <c r="F42"/>
  <c r="H42" s="1"/>
  <c r="F41"/>
  <c r="F45" s="1"/>
  <c r="E41"/>
  <c r="H41" s="1"/>
  <c r="H40"/>
  <c r="H39"/>
  <c r="H38"/>
  <c r="K37"/>
  <c r="J37"/>
  <c r="H37"/>
  <c r="H36"/>
  <c r="H35"/>
  <c r="H34"/>
  <c r="J33"/>
  <c r="H33"/>
  <c r="H45" s="1"/>
  <c r="G33"/>
  <c r="G30"/>
  <c r="E30"/>
  <c r="D30"/>
  <c r="K29"/>
  <c r="H29"/>
  <c r="K28"/>
  <c r="H28"/>
  <c r="K27"/>
  <c r="H27"/>
  <c r="K26"/>
  <c r="F26"/>
  <c r="H26" s="1"/>
  <c r="K25"/>
  <c r="H25"/>
  <c r="G45" l="1"/>
  <c r="G54" s="1"/>
  <c r="H30"/>
  <c r="H48" s="1"/>
  <c r="F30"/>
  <c r="K33"/>
  <c r="G41"/>
  <c r="H52"/>
  <c r="E45"/>
  <c r="E54" s="1"/>
</calcChain>
</file>

<file path=xl/sharedStrings.xml><?xml version="1.0" encoding="utf-8"?>
<sst xmlns="http://schemas.openxmlformats.org/spreadsheetml/2006/main" count="76" uniqueCount="69">
  <si>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</si>
  <si>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</si>
  <si>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</si>
  <si>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Молодежная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</si>
  <si>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</si>
  <si>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</si>
  <si>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</si>
  <si>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</si>
  <si>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</si>
  <si>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</si>
  <si>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</si>
  <si>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</si>
  <si>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</si>
  <si>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</si>
  <si>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</si>
  <si>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</si>
  <si>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</si>
  <si>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</si>
  <si>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</si>
  <si>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</si>
  <si>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</si>
  <si>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</si>
  <si>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</si>
  <si>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</si>
  <si>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</si>
  <si>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</si>
  <si>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</si>
  <si>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</si>
  <si>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</si>
  <si>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</si>
  <si>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</si>
  <si>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</si>
  <si>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</si>
  <si>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</si>
  <si>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</si>
  <si>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</si>
  <si>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</si>
  <si>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</si>
  <si>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</si>
  <si>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</si>
  <si>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</si>
  <si>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</si>
  <si>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</si>
  <si>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</si>
  <si>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</si>
  <si>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</si>
  <si>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</si>
  <si>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</si>
  <si>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</si>
  <si>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№1  по ул. Молодежная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</si>
  <si>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</si>
  <si>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</si>
  <si>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</si>
  <si>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</si>
  <si>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</si>
  <si>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</si>
  <si>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</si>
  <si>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</si>
  <si>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</si>
  <si>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</si>
  <si>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187</t>
    </r>
    <r>
      <rPr>
        <b/>
        <sz val="11"/>
        <color indexed="8"/>
        <rFont val="Calibri"/>
        <family val="2"/>
        <charset val="204"/>
      </rPr>
      <t xml:space="preserve">.06 </t>
    </r>
    <r>
      <rPr>
        <b/>
        <sz val="11"/>
        <color indexed="8"/>
        <rFont val="Calibri"/>
        <family val="2"/>
        <charset val="204"/>
      </rPr>
      <t>т</t>
    </r>
    <r>
      <rPr>
        <sz val="10"/>
        <rFont val="Arial Cyr"/>
        <charset val="204"/>
      </rPr>
      <t>ыс.рублей, в том числе:</t>
    </r>
  </si>
  <si>
    <t>Ремонт тепловых сетей,тепловых пунктов и систем теплопотребления - 5.38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</si>
  <si>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</si>
  <si>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- 0.06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</si>
  <si>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</si>
  <si>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</si>
  <si>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- 1.51 т.р.</t>
  </si>
  <si>
    <t>Расходные материалы - 0.08 т.р.</t>
  </si>
  <si>
    <t>косметический ремонт подъезда - 180.03 т.р.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</si>
</sst>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4" fillId="0" borderId="7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right" vertical="top" wrapText="1"/>
    </xf>
    <xf numFmtId="0" fontId="8" fillId="3" borderId="7" xfId="0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6" fillId="0" borderId="0" xfId="0" applyFont="1" applyFill="1"/>
    <xf numFmtId="4" fontId="17" fillId="0" borderId="0" xfId="0" applyNumberFormat="1" applyFont="1" applyFill="1"/>
    <xf numFmtId="0" fontId="10" fillId="0" borderId="0" xfId="0" applyFont="1" applyFill="1"/>
    <xf numFmtId="0" fontId="18" fillId="0" borderId="0" xfId="0" applyFont="1" applyFill="1"/>
    <xf numFmtId="0" fontId="13" fillId="0" borderId="0" xfId="0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3" borderId="12" xfId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19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3" borderId="0" xfId="1" applyFill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C22" workbookViewId="0">
      <selection activeCell="N60" sqref="N60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140625" style="51" customWidth="1"/>
    <col min="4" max="4" width="12.7109375" style="51" customWidth="1"/>
    <col min="5" max="5" width="11.85546875" style="51" customWidth="1"/>
    <col min="6" max="6" width="13.28515625" style="51" customWidth="1"/>
    <col min="7" max="7" width="11.85546875" style="51" customWidth="1"/>
    <col min="8" max="8" width="13" style="51" customWidth="1"/>
    <col min="9" max="9" width="24.140625" style="51" customWidth="1"/>
    <col min="10" max="10" width="10.140625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4.25">
      <c r="C19" s="9" t="s">
        <v>1</v>
      </c>
      <c r="D19" s="9"/>
      <c r="E19" s="9"/>
      <c r="F19" s="9"/>
      <c r="G19" s="9"/>
      <c r="H19" s="9"/>
      <c r="I19" s="9"/>
    </row>
    <row r="20" spans="3:11">
      <c r="C20" s="10" t="s">
        <v>2</v>
      </c>
      <c r="D20" s="10"/>
      <c r="E20" s="10"/>
      <c r="F20" s="10"/>
      <c r="G20" s="10"/>
      <c r="H20" s="10"/>
      <c r="I20" s="10"/>
    </row>
    <row r="21" spans="3:11">
      <c r="C21" s="10" t="s">
        <v>3</v>
      </c>
      <c r="D21" s="10"/>
      <c r="E21" s="10"/>
      <c r="F21" s="10"/>
      <c r="G21" s="10"/>
      <c r="H21" s="10"/>
      <c r="I21" s="10"/>
    </row>
    <row r="22" spans="3:11" ht="6" customHeight="1" thickBot="1">
      <c r="C22" s="11"/>
      <c r="D22" s="11"/>
      <c r="E22" s="11"/>
      <c r="F22" s="11"/>
      <c r="G22" s="11"/>
      <c r="H22" s="11"/>
      <c r="I22" s="11"/>
    </row>
    <row r="23" spans="3:11" ht="57.75" customHeight="1" thickBot="1">
      <c r="C23" s="12" t="s">
        <v>4</v>
      </c>
      <c r="D23" s="13" t="s">
        <v>5</v>
      </c>
      <c r="E23" s="14" t="s">
        <v>6</v>
      </c>
      <c r="F23" s="14" t="s">
        <v>7</v>
      </c>
      <c r="G23" s="14" t="s">
        <v>8</v>
      </c>
      <c r="H23" s="14" t="s">
        <v>9</v>
      </c>
      <c r="I23" s="13" t="s">
        <v>10</v>
      </c>
    </row>
    <row r="24" spans="3:11" ht="13.5" customHeight="1" thickBot="1">
      <c r="C24" s="15" t="s">
        <v>11</v>
      </c>
      <c r="D24" s="16"/>
      <c r="E24" s="16"/>
      <c r="F24" s="16"/>
      <c r="G24" s="16"/>
      <c r="H24" s="16"/>
      <c r="I24" s="17"/>
    </row>
    <row r="25" spans="3:11" ht="13.5" customHeight="1" thickBot="1">
      <c r="C25" s="18" t="s">
        <v>12</v>
      </c>
      <c r="D25" s="19">
        <v>45957.900000000016</v>
      </c>
      <c r="E25" s="20"/>
      <c r="F25" s="20">
        <v>4997.88</v>
      </c>
      <c r="G25" s="20"/>
      <c r="H25" s="20">
        <f>+D25+E25-F25</f>
        <v>40960.020000000019</v>
      </c>
      <c r="I25" s="21" t="s">
        <v>13</v>
      </c>
      <c r="K25" s="22">
        <f>57504.82+38187.21+5392.37+259412.56</f>
        <v>360496.95999999996</v>
      </c>
    </row>
    <row r="26" spans="3:11" ht="13.5" customHeight="1" thickBot="1">
      <c r="C26" s="18" t="s">
        <v>14</v>
      </c>
      <c r="D26" s="19">
        <v>56709.179999999986</v>
      </c>
      <c r="E26" s="23"/>
      <c r="F26" s="23">
        <f>93.66+2031.79+11808.5</f>
        <v>13933.95</v>
      </c>
      <c r="G26" s="20"/>
      <c r="H26" s="20">
        <f>+D26+E26-F26</f>
        <v>42775.229999999981</v>
      </c>
      <c r="I26" s="24"/>
      <c r="K26" s="22">
        <f>13905.95+99062.9-4923.19+8317.41+2594.68</f>
        <v>118957.74999999999</v>
      </c>
    </row>
    <row r="27" spans="3:11" ht="13.5" customHeight="1" thickBot="1">
      <c r="C27" s="18" t="s">
        <v>15</v>
      </c>
      <c r="D27" s="19">
        <v>7440.5700000000052</v>
      </c>
      <c r="E27" s="23"/>
      <c r="F27" s="23">
        <v>322.8</v>
      </c>
      <c r="G27" s="20"/>
      <c r="H27" s="20">
        <f>+D27+E27-F27</f>
        <v>7117.770000000005</v>
      </c>
      <c r="I27" s="24"/>
      <c r="K27" s="2">
        <f>1252.33+54260.8-1649.24+15852.12</f>
        <v>69716.010000000009</v>
      </c>
    </row>
    <row r="28" spans="3:11" ht="13.5" customHeight="1" thickBot="1">
      <c r="C28" s="18" t="s">
        <v>16</v>
      </c>
      <c r="D28" s="19">
        <v>5079.1200000000035</v>
      </c>
      <c r="E28" s="23"/>
      <c r="F28" s="23">
        <v>199.1</v>
      </c>
      <c r="G28" s="20"/>
      <c r="H28" s="20">
        <f>+D28+E28-F28</f>
        <v>4880.0200000000032</v>
      </c>
      <c r="I28" s="24"/>
      <c r="K28" s="2">
        <f>321.26+15207.53-591.17+1994.76+19861.22-488.96+5536.53</f>
        <v>41841.170000000006</v>
      </c>
    </row>
    <row r="29" spans="3:11" ht="13.5" hidden="1" customHeight="1" thickBot="1">
      <c r="C29" s="18" t="s">
        <v>17</v>
      </c>
      <c r="D29" s="19"/>
      <c r="E29" s="23"/>
      <c r="F29" s="23"/>
      <c r="G29" s="20"/>
      <c r="H29" s="20">
        <f>+D29+E29-F29</f>
        <v>0</v>
      </c>
      <c r="I29" s="25"/>
      <c r="K29" s="2">
        <f>849.89+1961.98+968.48+88.51+42.62+5.47</f>
        <v>3916.95</v>
      </c>
    </row>
    <row r="30" spans="3:11" ht="13.5" customHeight="1" thickBot="1">
      <c r="C30" s="18" t="s">
        <v>18</v>
      </c>
      <c r="D30" s="26">
        <f>SUM(D25:D29)</f>
        <v>115186.77000000002</v>
      </c>
      <c r="E30" s="27">
        <f>SUM(E25:E29)</f>
        <v>0</v>
      </c>
      <c r="F30" s="27">
        <f>SUM(F25:F29)</f>
        <v>19453.73</v>
      </c>
      <c r="G30" s="27">
        <f>SUM(G25:G29)</f>
        <v>0</v>
      </c>
      <c r="H30" s="27">
        <f>SUM(H25:H29)</f>
        <v>95733.040000000008</v>
      </c>
      <c r="I30" s="28"/>
    </row>
    <row r="31" spans="3:11" ht="13.5" customHeight="1" thickBot="1">
      <c r="C31" s="29" t="s">
        <v>19</v>
      </c>
      <c r="D31" s="29"/>
      <c r="E31" s="29"/>
      <c r="F31" s="29"/>
      <c r="G31" s="29"/>
      <c r="H31" s="29"/>
      <c r="I31" s="29"/>
    </row>
    <row r="32" spans="3:11" ht="53.25" customHeight="1" thickBot="1">
      <c r="C32" s="30" t="s">
        <v>4</v>
      </c>
      <c r="D32" s="13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31" t="s">
        <v>20</v>
      </c>
    </row>
    <row r="33" spans="3:11" ht="24.75" customHeight="1" thickBot="1">
      <c r="C33" s="12" t="s">
        <v>21</v>
      </c>
      <c r="D33" s="32">
        <v>259158.68999999994</v>
      </c>
      <c r="E33" s="33">
        <v>947493.58</v>
      </c>
      <c r="F33" s="33">
        <v>965051.23</v>
      </c>
      <c r="G33" s="33">
        <f>+E33</f>
        <v>947493.58</v>
      </c>
      <c r="H33" s="33">
        <f>+D33+E33-F33</f>
        <v>241601.04000000004</v>
      </c>
      <c r="I33" s="34" t="s">
        <v>22</v>
      </c>
      <c r="J33" s="35">
        <f>3.04+59.93+122781.79-838.24-D33</f>
        <v>-137152.16999999995</v>
      </c>
      <c r="K33" s="35">
        <f>153341.1+1821.68+525.28-H33</f>
        <v>-85912.98000000004</v>
      </c>
    </row>
    <row r="34" spans="3:11" ht="14.25" customHeight="1" thickBot="1">
      <c r="C34" s="18" t="s">
        <v>23</v>
      </c>
      <c r="D34" s="19">
        <v>63570.790000000008</v>
      </c>
      <c r="E34" s="20">
        <v>210225.82</v>
      </c>
      <c r="F34" s="20">
        <v>220724.45</v>
      </c>
      <c r="G34" s="33">
        <v>187056.15</v>
      </c>
      <c r="H34" s="33">
        <f t="shared" ref="H34:H44" si="0">+D34+E34-F34</f>
        <v>53072.159999999974</v>
      </c>
      <c r="I34" s="36"/>
    </row>
    <row r="35" spans="3:11" ht="13.5" customHeight="1" thickBot="1">
      <c r="C35" s="30" t="s">
        <v>24</v>
      </c>
      <c r="D35" s="37">
        <v>1.0004441719502211E-11</v>
      </c>
      <c r="E35" s="20"/>
      <c r="F35" s="20"/>
      <c r="G35" s="33"/>
      <c r="H35" s="33">
        <f t="shared" si="0"/>
        <v>1.0004441719502211E-11</v>
      </c>
      <c r="I35" s="38"/>
    </row>
    <row r="36" spans="3:11" ht="12.75" hidden="1" customHeight="1" thickBot="1">
      <c r="C36" s="18" t="s">
        <v>25</v>
      </c>
      <c r="D36" s="19">
        <v>0</v>
      </c>
      <c r="E36" s="20"/>
      <c r="F36" s="20"/>
      <c r="G36" s="33"/>
      <c r="H36" s="33">
        <f t="shared" si="0"/>
        <v>0</v>
      </c>
      <c r="I36" s="38" t="s">
        <v>26</v>
      </c>
    </row>
    <row r="37" spans="3:11" ht="27.75" customHeight="1" thickBot="1">
      <c r="C37" s="18" t="s">
        <v>27</v>
      </c>
      <c r="D37" s="19">
        <v>9396.0499999999975</v>
      </c>
      <c r="E37" s="20"/>
      <c r="F37" s="20">
        <v>1410.08</v>
      </c>
      <c r="G37" s="33"/>
      <c r="H37" s="33">
        <f t="shared" si="0"/>
        <v>7985.9699999999975</v>
      </c>
      <c r="I37" s="39" t="s">
        <v>28</v>
      </c>
      <c r="J37" s="2">
        <f>14828.97-1124.64+13262.08</f>
        <v>26966.41</v>
      </c>
      <c r="K37" s="2">
        <f>16477.36+6854.35+11489.17</f>
        <v>34820.879999999997</v>
      </c>
    </row>
    <row r="38" spans="3:11" ht="25.5" customHeight="1" thickBot="1">
      <c r="C38" s="18" t="s">
        <v>29</v>
      </c>
      <c r="D38" s="19">
        <v>3679.5200000000023</v>
      </c>
      <c r="E38" s="23">
        <v>11868.7</v>
      </c>
      <c r="F38" s="23">
        <v>12511.66</v>
      </c>
      <c r="G38" s="33">
        <v>9315</v>
      </c>
      <c r="H38" s="33">
        <f t="shared" si="0"/>
        <v>3036.5600000000031</v>
      </c>
      <c r="I38" s="39" t="s">
        <v>30</v>
      </c>
    </row>
    <row r="39" spans="3:11" ht="13.5" customHeight="1" thickBot="1">
      <c r="C39" s="30" t="s">
        <v>31</v>
      </c>
      <c r="D39" s="19">
        <v>15821.59</v>
      </c>
      <c r="E39" s="23"/>
      <c r="F39" s="23">
        <v>4017.16</v>
      </c>
      <c r="G39" s="33"/>
      <c r="H39" s="33">
        <f t="shared" si="0"/>
        <v>11804.43</v>
      </c>
      <c r="I39" s="38"/>
    </row>
    <row r="40" spans="3:11" ht="13.5" customHeight="1" thickBot="1">
      <c r="C40" s="18" t="s">
        <v>32</v>
      </c>
      <c r="D40" s="40">
        <v>25385.680000000008</v>
      </c>
      <c r="E40" s="23">
        <v>82224.91</v>
      </c>
      <c r="F40" s="23">
        <v>86618.02</v>
      </c>
      <c r="G40" s="33">
        <v>43773.84</v>
      </c>
      <c r="H40" s="33">
        <f t="shared" si="0"/>
        <v>20992.570000000007</v>
      </c>
      <c r="I40" s="39" t="s">
        <v>33</v>
      </c>
    </row>
    <row r="41" spans="3:11" ht="13.5" customHeight="1" thickBot="1">
      <c r="C41" s="41" t="s">
        <v>34</v>
      </c>
      <c r="D41" s="40">
        <v>5727.480000000005</v>
      </c>
      <c r="E41" s="23">
        <f>76458.97+4298.17</f>
        <v>80757.14</v>
      </c>
      <c r="F41" s="23">
        <f>69290.11+4045.7</f>
        <v>73335.81</v>
      </c>
      <c r="G41" s="33">
        <f>+E41</f>
        <v>80757.14</v>
      </c>
      <c r="H41" s="33">
        <f t="shared" si="0"/>
        <v>13148.810000000012</v>
      </c>
      <c r="I41" s="39" t="s">
        <v>35</v>
      </c>
    </row>
    <row r="42" spans="3:11" ht="13.5" customHeight="1" thickBot="1">
      <c r="C42" s="18" t="s">
        <v>36</v>
      </c>
      <c r="D42" s="42">
        <v>1738.5</v>
      </c>
      <c r="E42" s="23"/>
      <c r="F42" s="23">
        <f>541.33+997.76+398.93</f>
        <v>1938.0200000000002</v>
      </c>
      <c r="G42" s="33"/>
      <c r="H42" s="33">
        <f t="shared" si="0"/>
        <v>-199.52000000000021</v>
      </c>
      <c r="I42" s="39"/>
    </row>
    <row r="43" spans="3:11" ht="13.5" customHeight="1" thickBot="1">
      <c r="C43" s="30" t="s">
        <v>37</v>
      </c>
      <c r="D43" s="40">
        <v>22414.989999999994</v>
      </c>
      <c r="E43" s="23"/>
      <c r="F43" s="23">
        <f>5505.21+1335.85</f>
        <v>6841.0599999999995</v>
      </c>
      <c r="G43" s="33"/>
      <c r="H43" s="33">
        <f t="shared" si="0"/>
        <v>15573.929999999995</v>
      </c>
      <c r="I43" s="39"/>
      <c r="J43" s="2">
        <f>2221.64+1100.12</f>
        <v>3321.7599999999998</v>
      </c>
      <c r="K43" s="2">
        <f>6129.17+1541.59</f>
        <v>7670.76</v>
      </c>
    </row>
    <row r="44" spans="3:11" ht="13.5" hidden="1" customHeight="1" thickBot="1">
      <c r="C44" s="18" t="s">
        <v>38</v>
      </c>
      <c r="D44" s="19">
        <v>0</v>
      </c>
      <c r="E44" s="23"/>
      <c r="F44" s="23"/>
      <c r="G44" s="33"/>
      <c r="H44" s="33">
        <f t="shared" si="0"/>
        <v>0</v>
      </c>
      <c r="I44" s="39"/>
    </row>
    <row r="45" spans="3:11" s="44" customFormat="1" ht="13.5" customHeight="1" thickBot="1">
      <c r="C45" s="18" t="s">
        <v>18</v>
      </c>
      <c r="D45" s="26">
        <f>SUM(D33:D44)</f>
        <v>406893.29</v>
      </c>
      <c r="E45" s="27">
        <f>SUM(E33:E44)</f>
        <v>1332570.1499999997</v>
      </c>
      <c r="F45" s="27">
        <f>SUM(F33:F44)</f>
        <v>1372447.49</v>
      </c>
      <c r="G45" s="27">
        <f>SUM(G33:G44)</f>
        <v>1268395.71</v>
      </c>
      <c r="H45" s="27">
        <f>SUM(H33:H44)</f>
        <v>367015.94999999995</v>
      </c>
      <c r="I45" s="43"/>
    </row>
    <row r="46" spans="3:11" ht="13.5" customHeight="1" thickBot="1">
      <c r="C46" s="45" t="s">
        <v>39</v>
      </c>
      <c r="D46" s="45"/>
      <c r="E46" s="45"/>
      <c r="F46" s="45"/>
      <c r="G46" s="45"/>
      <c r="H46" s="45"/>
      <c r="I46" s="45"/>
    </row>
    <row r="47" spans="3:11" ht="58.5" customHeight="1" thickBot="1">
      <c r="C47" s="46" t="s">
        <v>40</v>
      </c>
      <c r="D47" s="47" t="s">
        <v>41</v>
      </c>
      <c r="E47" s="47"/>
      <c r="F47" s="47"/>
      <c r="G47" s="47"/>
      <c r="H47" s="47"/>
      <c r="I47" s="48" t="s">
        <v>42</v>
      </c>
    </row>
    <row r="48" spans="3:11" ht="21.75" customHeight="1">
      <c r="C48" s="49" t="s">
        <v>43</v>
      </c>
      <c r="D48" s="49"/>
      <c r="E48" s="49"/>
      <c r="F48" s="49"/>
      <c r="G48" s="49"/>
      <c r="H48" s="50">
        <f>+H30+H45</f>
        <v>462748.99</v>
      </c>
    </row>
    <row r="49" spans="3:8" ht="15">
      <c r="C49" s="52" t="s">
        <v>44</v>
      </c>
      <c r="D49" s="52"/>
    </row>
    <row r="50" spans="3:8" ht="12.75" hidden="1" customHeight="1">
      <c r="C50" s="53" t="s">
        <v>45</v>
      </c>
    </row>
    <row r="51" spans="3:8" ht="12.75" customHeight="1"/>
    <row r="52" spans="3:8" hidden="1">
      <c r="D52" s="54">
        <f>+D33+D34+D35+D38</f>
        <v>326409</v>
      </c>
      <c r="E52" s="54">
        <f>+E33+E34+E35+E38</f>
        <v>1169588.0999999999</v>
      </c>
      <c r="F52" s="54">
        <f>+F33+F34+F35+F38</f>
        <v>1198287.3399999999</v>
      </c>
      <c r="G52" s="54">
        <f>+G33+G34+G35+G38</f>
        <v>1143864.73</v>
      </c>
      <c r="H52" s="54">
        <f>+H33+H34+H35+H38</f>
        <v>297709.76</v>
      </c>
    </row>
    <row r="53" spans="3:8" hidden="1">
      <c r="D53" s="54"/>
      <c r="H53" s="51">
        <f>44363.81+16881.11+2434.02+22827+11255.68+40076.28+3245.72+190950.9+36223.05+5257.45+1621.59</f>
        <v>375136.61000000004</v>
      </c>
    </row>
    <row r="54" spans="3:8">
      <c r="C54" s="51" t="s">
        <v>46</v>
      </c>
      <c r="D54" s="54"/>
      <c r="E54" s="54">
        <f>+E45+E30+35165</f>
        <v>1367735.1499999997</v>
      </c>
      <c r="G54" s="54">
        <f>+G45+G30</f>
        <v>1268395.71</v>
      </c>
      <c r="H54" s="54"/>
    </row>
    <row r="56" spans="3:8" hidden="1">
      <c r="D56" s="51">
        <f>266048.02+213923.9</f>
        <v>479971.92000000004</v>
      </c>
    </row>
    <row r="57" spans="3:8" hidden="1">
      <c r="D57" s="51">
        <v>1026592.63</v>
      </c>
    </row>
    <row r="58" spans="3:8" hidden="1">
      <c r="D58" s="54">
        <f>+D57-D45-D30</f>
        <v>504512.57000000007</v>
      </c>
    </row>
  </sheetData>
  <mergeCells count="10">
    <mergeCell ref="C31:I31"/>
    <mergeCell ref="I33:I34"/>
    <mergeCell ref="C46:I46"/>
    <mergeCell ref="D47:H47"/>
    <mergeCell ref="C19:I19"/>
    <mergeCell ref="C20:I20"/>
    <mergeCell ref="C21:I21"/>
    <mergeCell ref="C22:I22"/>
    <mergeCell ref="C24:I24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topLeftCell="A7" zoomScaleNormal="100" zoomScaleSheetLayoutView="120" workbookViewId="0">
      <selection activeCell="G31" sqref="G31"/>
    </sheetView>
  </sheetViews>
  <sheetFormatPr defaultRowHeight="15"/>
  <cols>
    <col min="1" max="1" width="4.5703125" style="56" customWidth="1"/>
    <col min="2" max="2" width="12.42578125" style="56" customWidth="1"/>
    <col min="3" max="3" width="13.42578125" style="56" hidden="1" customWidth="1"/>
    <col min="4" max="4" width="12.140625" style="56" customWidth="1"/>
    <col min="5" max="5" width="13.5703125" style="56" customWidth="1"/>
    <col min="6" max="6" width="13.42578125" style="56" customWidth="1"/>
    <col min="7" max="7" width="14.42578125" style="56" customWidth="1"/>
    <col min="8" max="8" width="15.140625" style="56" customWidth="1"/>
    <col min="9" max="9" width="14.42578125" style="56" customWidth="1"/>
    <col min="10" max="16384" width="9.140625" style="56"/>
  </cols>
  <sheetData>
    <row r="13" spans="1:9">
      <c r="A13" s="55" t="s">
        <v>47</v>
      </c>
      <c r="B13" s="55"/>
      <c r="C13" s="55"/>
      <c r="D13" s="55"/>
      <c r="E13" s="55"/>
      <c r="F13" s="55"/>
      <c r="G13" s="55"/>
      <c r="H13" s="55"/>
      <c r="I13" s="55"/>
    </row>
    <row r="14" spans="1:9">
      <c r="A14" s="55" t="s">
        <v>48</v>
      </c>
      <c r="B14" s="55"/>
      <c r="C14" s="55"/>
      <c r="D14" s="55"/>
      <c r="E14" s="55"/>
      <c r="F14" s="55"/>
      <c r="G14" s="55"/>
      <c r="H14" s="55"/>
      <c r="I14" s="55"/>
    </row>
    <row r="15" spans="1:9">
      <c r="A15" s="55" t="s">
        <v>49</v>
      </c>
      <c r="B15" s="55"/>
      <c r="C15" s="55"/>
      <c r="D15" s="55"/>
      <c r="E15" s="55"/>
      <c r="F15" s="55"/>
      <c r="G15" s="55"/>
      <c r="H15" s="55"/>
      <c r="I15" s="55"/>
    </row>
    <row r="16" spans="1:9" ht="60">
      <c r="A16" s="57" t="s">
        <v>50</v>
      </c>
      <c r="B16" s="58" t="s">
        <v>51</v>
      </c>
      <c r="C16" s="58" t="s">
        <v>52</v>
      </c>
      <c r="D16" s="58" t="s">
        <v>53</v>
      </c>
      <c r="E16" s="58" t="s">
        <v>54</v>
      </c>
      <c r="F16" s="59" t="s">
        <v>55</v>
      </c>
      <c r="G16" s="59" t="s">
        <v>56</v>
      </c>
      <c r="H16" s="58" t="s">
        <v>57</v>
      </c>
      <c r="I16" s="57" t="s">
        <v>58</v>
      </c>
    </row>
    <row r="17" spans="1:9">
      <c r="A17" s="60" t="s">
        <v>59</v>
      </c>
      <c r="B17" s="61">
        <v>97.332399999999978</v>
      </c>
      <c r="C17" s="61"/>
      <c r="D17" s="61">
        <v>210.22582</v>
      </c>
      <c r="E17" s="61">
        <v>220.72444999999999</v>
      </c>
      <c r="F17" s="61">
        <v>35.164999999999999</v>
      </c>
      <c r="G17" s="62">
        <v>187.05615</v>
      </c>
      <c r="H17" s="61">
        <v>53.072159999999997</v>
      </c>
      <c r="I17" s="63">
        <f>B17+D17+F17-G17</f>
        <v>155.66707000000002</v>
      </c>
    </row>
    <row r="19" spans="1:9">
      <c r="A19" s="56" t="s">
        <v>60</v>
      </c>
    </row>
    <row r="20" spans="1:9">
      <c r="A20" s="56" t="s">
        <v>61</v>
      </c>
    </row>
    <row r="21" spans="1:9">
      <c r="A21" s="64" t="s">
        <v>62</v>
      </c>
    </row>
    <row r="22" spans="1:9">
      <c r="A22" s="64" t="s">
        <v>63</v>
      </c>
    </row>
    <row r="23" spans="1:9">
      <c r="A23" s="56" t="s">
        <v>64</v>
      </c>
    </row>
    <row r="24" spans="1:9">
      <c r="A24" s="56" t="s">
        <v>65</v>
      </c>
    </row>
    <row r="25" spans="1:9">
      <c r="A25" s="56" t="s">
        <v>66</v>
      </c>
    </row>
    <row r="26" spans="1:9">
      <c r="A26" s="56" t="s">
        <v>67</v>
      </c>
      <c r="I26" s="65"/>
    </row>
    <row r="27" spans="1:9">
      <c r="A27" s="56" t="s">
        <v>68</v>
      </c>
      <c r="I27" s="65"/>
    </row>
    <row r="28" spans="1:9">
      <c r="I28" s="65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2024-03-05T12:04:37Z</dcterms:created>
  <dcterms:modified xsi:type="dcterms:W3CDTF">2024-03-05T12:06:34Z</dcterms:modified>
</cp:coreProperties>
</file>