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Молодежная3" sheetId="1" r:id="rId1"/>
    <sheet name="текущ" sheetId="2" r:id="rId2"/>
  </sheets>
  <calcPr calcId="125725"/>
</workbook>
</file>

<file path=xl/calcChain.xml><?xml version="1.0" encoding="utf-8"?>
<calcChain xmlns="http://schemas.openxmlformats.org/spreadsheetml/2006/main">
  <c r="I17" i="2"/>
  <c r="D55" i="1"/>
  <c r="H52"/>
  <c r="F51"/>
  <c r="E51"/>
  <c r="D51"/>
  <c r="E43"/>
  <c r="E53" s="1"/>
  <c r="D43"/>
  <c r="D57" s="1"/>
  <c r="H42"/>
  <c r="G41"/>
  <c r="F41"/>
  <c r="E41"/>
  <c r="H41" s="1"/>
  <c r="F40"/>
  <c r="F43" s="1"/>
  <c r="E40"/>
  <c r="H40" s="1"/>
  <c r="K39"/>
  <c r="J39"/>
  <c r="H39"/>
  <c r="H38"/>
  <c r="H37"/>
  <c r="K36"/>
  <c r="J36"/>
  <c r="H36"/>
  <c r="H35"/>
  <c r="H34"/>
  <c r="H33"/>
  <c r="J32"/>
  <c r="H32"/>
  <c r="H43" s="1"/>
  <c r="G32"/>
  <c r="G51" s="1"/>
  <c r="G29"/>
  <c r="E29"/>
  <c r="D29"/>
  <c r="K28"/>
  <c r="H28"/>
  <c r="K27"/>
  <c r="H27"/>
  <c r="K26"/>
  <c r="H26"/>
  <c r="K25"/>
  <c r="F25"/>
  <c r="H25" s="1"/>
  <c r="K24"/>
  <c r="H24"/>
  <c r="H29" s="1"/>
  <c r="H47" s="1"/>
  <c r="G43" l="1"/>
  <c r="G53" s="1"/>
  <c r="F29"/>
  <c r="H51"/>
  <c r="K32"/>
</calcChain>
</file>

<file path=xl/sharedStrings.xml><?xml version="1.0" encoding="utf-8"?>
<sst xmlns="http://schemas.openxmlformats.org/spreadsheetml/2006/main" count="80" uniqueCount="72">
  <si>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</si>
  <si>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</si>
  <si>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</si>
  <si>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Молодежная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</si>
  <si>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</si>
  <si>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</si>
  <si>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</si>
  <si>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</si>
  <si>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</si>
  <si>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</si>
  <si>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</si>
  <si>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</si>
  <si>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</si>
  <si>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</si>
  <si>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</si>
  <si>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</si>
  <si>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</si>
  <si>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</si>
  <si>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</si>
  <si>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</si>
  <si>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</si>
  <si>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</si>
  <si>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Н/2011-108 от 01.10.2011г.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</si>
  <si>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</si>
  <si>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</si>
  <si>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</si>
  <si>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</si>
  <si>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</si>
  <si>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</si>
  <si>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</si>
  <si>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</si>
  <si>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</si>
  <si>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</si>
  <si>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</si>
  <si>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</si>
  <si>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</si>
  <si>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</si>
  <si>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</si>
  <si>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</si>
  <si>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</si>
  <si>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 35165,00 руб. </t>
  </si>
  <si>
    <t>ООО "Икс-Трим", АО "Эр-телеком холдинг", ООО "СкайНэт", ПАО "Ростелеком"</t>
  </si>
  <si>
    <t>МКУ "Всеволожская межпоселенческая библиотека"</t>
  </si>
  <si>
    <t xml:space="preserve">Поступило от МКУ "Всеволожская межпоселенческая библиотека" за управление и содержание общедомового имущества 16855,02 руб. 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</si>
  <si>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</si>
  <si>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</si>
  <si>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</si>
  <si>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ИТОГО ЖКУ</t>
  </si>
  <si>
    <t>списание сальдо</t>
  </si>
  <si>
    <t>ОТЧЕТ</t>
  </si>
  <si>
    <t>по выполнению плана текущего ремонта жилого дома</t>
  </si>
  <si>
    <t>№3  по ул. Молодежная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</si>
  <si>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</si>
  <si>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</si>
  <si>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</si>
  <si>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</si>
  <si>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</si>
  <si>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</si>
  <si>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</si>
  <si>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</si>
  <si>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</si>
  <si>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</si>
  <si>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193.92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</si>
  <si>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Ремонт тепловых сетей,тепловых пунктов и систем теплопотребления - 5.38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</si>
  <si>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</si>
  <si>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- 2.33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</si>
  <si>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</si>
  <si>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</si>
  <si>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- 2.83 т.р.</t>
  </si>
  <si>
    <t>Аварийные работы -3.23 т.р.</t>
  </si>
  <si>
    <t>Расходные материалы - 0.15 т.р.</t>
  </si>
  <si>
    <t>косметический ремонт подъезда п.3 - 180.00 т.р.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</si>
</sst>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 applyFill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center" wrapText="1"/>
    </xf>
    <xf numFmtId="2" fontId="0" fillId="0" borderId="0" xfId="0" applyNumberFormat="1" applyFill="1"/>
    <xf numFmtId="4" fontId="10" fillId="2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11" fillId="0" borderId="3" xfId="0" applyNumberFormat="1" applyFont="1" applyFill="1" applyBorder="1" applyAlignment="1">
      <alignment vertical="top" wrapText="1"/>
    </xf>
    <xf numFmtId="0" fontId="13" fillId="0" borderId="9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14" fillId="0" borderId="7" xfId="0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right" vertical="top" wrapText="1"/>
    </xf>
    <xf numFmtId="0" fontId="15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2" fontId="10" fillId="2" borderId="8" xfId="0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0" xfId="0" applyFont="1" applyFill="1"/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wrapText="1"/>
    </xf>
    <xf numFmtId="0" fontId="16" fillId="0" borderId="0" xfId="0" applyFont="1" applyFill="1"/>
    <xf numFmtId="4" fontId="17" fillId="0" borderId="0" xfId="0" applyNumberFormat="1" applyFont="1" applyFill="1"/>
    <xf numFmtId="0" fontId="10" fillId="0" borderId="0" xfId="0" applyFont="1" applyFill="1"/>
    <xf numFmtId="0" fontId="18" fillId="0" borderId="0" xfId="0" applyFont="1" applyFill="1"/>
    <xf numFmtId="0" fontId="13" fillId="0" borderId="0" xfId="0" applyFont="1" applyFill="1"/>
    <xf numFmtId="4" fontId="15" fillId="0" borderId="0" xfId="0" applyNumberFormat="1" applyFont="1" applyFill="1"/>
    <xf numFmtId="4" fontId="10" fillId="0" borderId="0" xfId="0" applyNumberFormat="1" applyFont="1" applyFill="1"/>
    <xf numFmtId="0" fontId="1" fillId="0" borderId="0" xfId="1" applyAlignment="1">
      <alignment horizontal="center"/>
    </xf>
    <xf numFmtId="0" fontId="1" fillId="0" borderId="0" xfId="1"/>
    <xf numFmtId="0" fontId="1" fillId="0" borderId="12" xfId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2" fontId="2" fillId="4" borderId="12" xfId="1" applyNumberFormat="1" applyFont="1" applyFill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0" fontId="1" fillId="4" borderId="0" xfId="1" applyFill="1"/>
    <xf numFmtId="0" fontId="1" fillId="0" borderId="0" xfId="1" applyBorder="1"/>
    <xf numFmtId="0" fontId="20" fillId="4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topLeftCell="C22" workbookViewId="0">
      <selection activeCell="E53" sqref="E53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7.7109375" style="54" customWidth="1"/>
    <col min="4" max="4" width="13.28515625" style="54" customWidth="1"/>
    <col min="5" max="5" width="11.85546875" style="54" customWidth="1"/>
    <col min="6" max="6" width="13.28515625" style="54" customWidth="1"/>
    <col min="7" max="7" width="11.85546875" style="54" customWidth="1"/>
    <col min="8" max="8" width="13.5703125" style="54" customWidth="1"/>
    <col min="9" max="9" width="25.140625" style="54" customWidth="1"/>
    <col min="10" max="10" width="10.140625" style="2" hidden="1" customWidth="1"/>
    <col min="11" max="11" width="9.5703125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1" ht="12.75" customHeight="1">
      <c r="C17" s="7"/>
      <c r="D17" s="7"/>
      <c r="E17" s="8"/>
      <c r="F17" s="8"/>
      <c r="G17" s="8"/>
      <c r="H17" s="8"/>
      <c r="I17" s="8"/>
    </row>
    <row r="18" spans="3:11" ht="14.25">
      <c r="C18" s="9" t="s">
        <v>1</v>
      </c>
      <c r="D18" s="9"/>
      <c r="E18" s="9"/>
      <c r="F18" s="9"/>
      <c r="G18" s="9"/>
      <c r="H18" s="9"/>
      <c r="I18" s="9"/>
    </row>
    <row r="19" spans="3:11">
      <c r="C19" s="10" t="s">
        <v>2</v>
      </c>
      <c r="D19" s="10"/>
      <c r="E19" s="10"/>
      <c r="F19" s="10"/>
      <c r="G19" s="10"/>
      <c r="H19" s="10"/>
      <c r="I19" s="10"/>
    </row>
    <row r="20" spans="3:11">
      <c r="C20" s="10" t="s">
        <v>3</v>
      </c>
      <c r="D20" s="10"/>
      <c r="E20" s="10"/>
      <c r="F20" s="10"/>
      <c r="G20" s="10"/>
      <c r="H20" s="10"/>
      <c r="I20" s="10"/>
    </row>
    <row r="21" spans="3:11" ht="6" customHeight="1" thickBot="1">
      <c r="C21" s="11"/>
      <c r="D21" s="11"/>
      <c r="E21" s="11"/>
      <c r="F21" s="11"/>
      <c r="G21" s="11"/>
      <c r="H21" s="11"/>
      <c r="I21" s="11"/>
    </row>
    <row r="22" spans="3:11" ht="54" customHeight="1" thickBot="1">
      <c r="C22" s="12" t="s">
        <v>4</v>
      </c>
      <c r="D22" s="13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3" t="s">
        <v>10</v>
      </c>
    </row>
    <row r="23" spans="3:11" ht="13.5" customHeight="1" thickBot="1">
      <c r="C23" s="15" t="s">
        <v>11</v>
      </c>
      <c r="D23" s="16"/>
      <c r="E23" s="16"/>
      <c r="F23" s="16"/>
      <c r="G23" s="16"/>
      <c r="H23" s="16"/>
      <c r="I23" s="17"/>
    </row>
    <row r="24" spans="3:11" ht="13.5" customHeight="1" thickBot="1">
      <c r="C24" s="18" t="s">
        <v>12</v>
      </c>
      <c r="D24" s="19">
        <v>19136.630000000012</v>
      </c>
      <c r="E24" s="20"/>
      <c r="F24" s="20">
        <v>16266.58</v>
      </c>
      <c r="G24" s="20"/>
      <c r="H24" s="20">
        <f>+D24+E24-F24</f>
        <v>2870.050000000012</v>
      </c>
      <c r="I24" s="21" t="s">
        <v>13</v>
      </c>
      <c r="K24" s="22">
        <f>26353.96+19088.94+9386.11+128857.84</f>
        <v>183686.84999999998</v>
      </c>
    </row>
    <row r="25" spans="3:11" ht="13.5" customHeight="1" thickBot="1">
      <c r="C25" s="18" t="s">
        <v>14</v>
      </c>
      <c r="D25" s="23">
        <v>8151.1199999999944</v>
      </c>
      <c r="E25" s="24"/>
      <c r="F25" s="24">
        <f>1285.75+499.83+4644.86</f>
        <v>6430.44</v>
      </c>
      <c r="G25" s="20"/>
      <c r="H25" s="20">
        <f>+D25+E25-F25</f>
        <v>1720.6799999999948</v>
      </c>
      <c r="I25" s="25"/>
      <c r="K25" s="2">
        <f>3460.28+9348.21+37665.73-6448.92+5046.85</f>
        <v>49072.15</v>
      </c>
    </row>
    <row r="26" spans="3:11" ht="13.5" customHeight="1" thickBot="1">
      <c r="C26" s="18" t="s">
        <v>15</v>
      </c>
      <c r="D26" s="23">
        <v>4678.3400000000029</v>
      </c>
      <c r="E26" s="24"/>
      <c r="F26" s="24">
        <v>4114.37</v>
      </c>
      <c r="G26" s="20"/>
      <c r="H26" s="20">
        <f>+D26+E26-F26</f>
        <v>563.97000000000298</v>
      </c>
      <c r="I26" s="25"/>
      <c r="K26" s="2">
        <f>1901.12+21703.28-4058.55+7540.33</f>
        <v>27086.18</v>
      </c>
    </row>
    <row r="27" spans="3:11" ht="13.5" customHeight="1" thickBot="1">
      <c r="C27" s="18" t="s">
        <v>16</v>
      </c>
      <c r="D27" s="23">
        <v>3138.8</v>
      </c>
      <c r="E27" s="24"/>
      <c r="F27" s="24">
        <v>2764.68</v>
      </c>
      <c r="G27" s="20"/>
      <c r="H27" s="20">
        <f>+D27+E27-F27</f>
        <v>374.12000000000035</v>
      </c>
      <c r="I27" s="25"/>
      <c r="K27" s="2">
        <f>400.28+5677.46-814.2+1334.6+8267.61-1424.38+2598.78</f>
        <v>16040.15</v>
      </c>
    </row>
    <row r="28" spans="3:11" ht="13.5" hidden="1" customHeight="1" thickBot="1">
      <c r="C28" s="18" t="s">
        <v>17</v>
      </c>
      <c r="D28" s="23"/>
      <c r="E28" s="24"/>
      <c r="F28" s="24"/>
      <c r="G28" s="20"/>
      <c r="H28" s="20">
        <f>+D28+E28-F28</f>
        <v>0</v>
      </c>
      <c r="I28" s="26"/>
      <c r="K28" s="2">
        <f>52.83+332.2-933.83+479.01+2.14+8.92</f>
        <v>-58.730000000000075</v>
      </c>
    </row>
    <row r="29" spans="3:11" ht="13.5" customHeight="1" thickBot="1">
      <c r="C29" s="18" t="s">
        <v>18</v>
      </c>
      <c r="D29" s="27">
        <f>SUM(D24:D28)</f>
        <v>35104.890000000014</v>
      </c>
      <c r="E29" s="28">
        <f>SUM(E24:E28)</f>
        <v>0</v>
      </c>
      <c r="F29" s="28">
        <f>SUM(F24:F28)</f>
        <v>29576.07</v>
      </c>
      <c r="G29" s="28">
        <f>SUM(G24:G28)</f>
        <v>0</v>
      </c>
      <c r="H29" s="28">
        <f>SUM(H24:H28)</f>
        <v>5528.8200000000106</v>
      </c>
      <c r="I29" s="29"/>
    </row>
    <row r="30" spans="3:11" ht="13.5" customHeight="1" thickBot="1">
      <c r="C30" s="30" t="s">
        <v>19</v>
      </c>
      <c r="D30" s="30"/>
      <c r="E30" s="30"/>
      <c r="F30" s="30"/>
      <c r="G30" s="30"/>
      <c r="H30" s="30"/>
      <c r="I30" s="30"/>
    </row>
    <row r="31" spans="3:11" ht="53.25" customHeight="1" thickBot="1">
      <c r="C31" s="31" t="s">
        <v>4</v>
      </c>
      <c r="D31" s="13" t="s">
        <v>5</v>
      </c>
      <c r="E31" s="14" t="s">
        <v>6</v>
      </c>
      <c r="F31" s="14" t="s">
        <v>7</v>
      </c>
      <c r="G31" s="14" t="s">
        <v>8</v>
      </c>
      <c r="H31" s="14" t="s">
        <v>9</v>
      </c>
      <c r="I31" s="32" t="s">
        <v>20</v>
      </c>
    </row>
    <row r="32" spans="3:11" ht="24" customHeight="1" thickBot="1">
      <c r="C32" s="12" t="s">
        <v>21</v>
      </c>
      <c r="D32" s="33">
        <v>203085.57999999996</v>
      </c>
      <c r="E32" s="34">
        <v>916980.54</v>
      </c>
      <c r="F32" s="34">
        <v>909100.83</v>
      </c>
      <c r="G32" s="34">
        <f>+E32</f>
        <v>916980.54</v>
      </c>
      <c r="H32" s="34">
        <f>+D32+E32-F32</f>
        <v>210965.29000000015</v>
      </c>
      <c r="I32" s="35" t="s">
        <v>22</v>
      </c>
      <c r="J32" s="36">
        <f>12.3+38.43+65050.79-60.17-D32</f>
        <v>-138044.22999999995</v>
      </c>
      <c r="K32" s="36">
        <f>398.99+1483.32+82783.71-H32</f>
        <v>-126299.27000000015</v>
      </c>
    </row>
    <row r="33" spans="3:11" ht="14.25" customHeight="1" thickBot="1">
      <c r="C33" s="18" t="s">
        <v>23</v>
      </c>
      <c r="D33" s="19">
        <v>30735.260000000038</v>
      </c>
      <c r="E33" s="20">
        <v>203455.26</v>
      </c>
      <c r="F33" s="20">
        <v>202321.47</v>
      </c>
      <c r="G33" s="34">
        <v>193915.69</v>
      </c>
      <c r="H33" s="34">
        <f t="shared" ref="H33:H42" si="0">+D33+E33-F33</f>
        <v>31869.050000000047</v>
      </c>
      <c r="I33" s="37"/>
    </row>
    <row r="34" spans="3:11" ht="13.5" customHeight="1" thickBot="1">
      <c r="C34" s="31" t="s">
        <v>24</v>
      </c>
      <c r="D34" s="38">
        <v>-3.0013325158506632E-11</v>
      </c>
      <c r="E34" s="20"/>
      <c r="F34" s="20"/>
      <c r="G34" s="34"/>
      <c r="H34" s="34">
        <f t="shared" si="0"/>
        <v>-3.0013325158506632E-11</v>
      </c>
      <c r="I34" s="39"/>
    </row>
    <row r="35" spans="3:11" ht="12.75" hidden="1" customHeight="1" thickBot="1">
      <c r="C35" s="18" t="s">
        <v>25</v>
      </c>
      <c r="D35" s="19">
        <v>0</v>
      </c>
      <c r="E35" s="20"/>
      <c r="F35" s="20"/>
      <c r="G35" s="34"/>
      <c r="H35" s="34">
        <f t="shared" si="0"/>
        <v>0</v>
      </c>
      <c r="I35" s="39" t="s">
        <v>26</v>
      </c>
    </row>
    <row r="36" spans="3:11" ht="24.75" customHeight="1" thickBot="1">
      <c r="C36" s="18" t="s">
        <v>27</v>
      </c>
      <c r="D36" s="23">
        <v>3617.2099999999959</v>
      </c>
      <c r="E36" s="20"/>
      <c r="F36" s="20">
        <v>2622.43</v>
      </c>
      <c r="G36" s="34"/>
      <c r="H36" s="34">
        <f t="shared" si="0"/>
        <v>994.77999999999611</v>
      </c>
      <c r="I36" s="40" t="s">
        <v>28</v>
      </c>
      <c r="J36" s="2">
        <f>6977.69+8030.51-13.53</f>
        <v>14994.67</v>
      </c>
      <c r="K36" s="22">
        <f>8894.03+6977.69+3095.48</f>
        <v>18967.2</v>
      </c>
    </row>
    <row r="37" spans="3:11" ht="25.5" customHeight="1" thickBot="1">
      <c r="C37" s="18" t="s">
        <v>29</v>
      </c>
      <c r="D37" s="19">
        <v>2654.779999999997</v>
      </c>
      <c r="E37" s="24">
        <v>11075.34</v>
      </c>
      <c r="F37" s="24">
        <v>10866.43</v>
      </c>
      <c r="G37" s="34">
        <v>9315</v>
      </c>
      <c r="H37" s="34">
        <f t="shared" si="0"/>
        <v>2863.6899999999969</v>
      </c>
      <c r="I37" s="40" t="s">
        <v>30</v>
      </c>
    </row>
    <row r="38" spans="3:11" ht="13.5" customHeight="1" thickBot="1">
      <c r="C38" s="31" t="s">
        <v>31</v>
      </c>
      <c r="D38" s="19">
        <v>2482.619999999999</v>
      </c>
      <c r="E38" s="24"/>
      <c r="F38" s="24">
        <v>1738.02</v>
      </c>
      <c r="G38" s="34"/>
      <c r="H38" s="34">
        <f t="shared" si="0"/>
        <v>744.599999999999</v>
      </c>
      <c r="I38" s="39"/>
    </row>
    <row r="39" spans="3:11" ht="13.5" customHeight="1" thickBot="1">
      <c r="C39" s="31" t="s">
        <v>32</v>
      </c>
      <c r="D39" s="19">
        <v>8.2422957348171622E-13</v>
      </c>
      <c r="E39" s="24"/>
      <c r="F39" s="24"/>
      <c r="G39" s="34"/>
      <c r="H39" s="34">
        <f t="shared" si="0"/>
        <v>8.2422957348171622E-13</v>
      </c>
      <c r="I39" s="39"/>
      <c r="J39" s="2">
        <f>1482.36+734.04</f>
        <v>2216.3999999999996</v>
      </c>
      <c r="K39" s="2">
        <f>4299.82-584.3+2132.02-289.68</f>
        <v>5557.8599999999988</v>
      </c>
    </row>
    <row r="40" spans="3:11" ht="13.5" customHeight="1" thickBot="1">
      <c r="C40" s="31" t="s">
        <v>33</v>
      </c>
      <c r="D40" s="19">
        <v>2444.769999999995</v>
      </c>
      <c r="E40" s="24">
        <f>-286.68-70.69</f>
        <v>-357.37</v>
      </c>
      <c r="F40" s="24">
        <f>1533.07+654.47</f>
        <v>2187.54</v>
      </c>
      <c r="G40" s="34"/>
      <c r="H40" s="34">
        <f t="shared" si="0"/>
        <v>-100.14000000000487</v>
      </c>
      <c r="I40" s="39" t="s">
        <v>34</v>
      </c>
    </row>
    <row r="41" spans="3:11" ht="13.5" customHeight="1" thickBot="1">
      <c r="C41" s="31" t="s">
        <v>35</v>
      </c>
      <c r="D41" s="19">
        <v>10313.600000000006</v>
      </c>
      <c r="E41" s="24">
        <f>17679.36+10182.52+3445.62</f>
        <v>31307.5</v>
      </c>
      <c r="F41" s="24">
        <f>19049.72+8526.71+3843.94</f>
        <v>31420.37</v>
      </c>
      <c r="G41" s="34">
        <f>+E41</f>
        <v>31307.5</v>
      </c>
      <c r="H41" s="34">
        <f t="shared" si="0"/>
        <v>10200.730000000007</v>
      </c>
      <c r="I41" s="39"/>
    </row>
    <row r="42" spans="3:11" ht="13.5" customHeight="1" thickBot="1">
      <c r="C42" s="18" t="s">
        <v>36</v>
      </c>
      <c r="D42" s="41">
        <v>19289.239999999991</v>
      </c>
      <c r="E42" s="24">
        <v>82858.679999999993</v>
      </c>
      <c r="F42" s="24">
        <v>81175.12</v>
      </c>
      <c r="G42" s="34">
        <v>43773.84</v>
      </c>
      <c r="H42" s="34">
        <f t="shared" si="0"/>
        <v>20972.799999999988</v>
      </c>
      <c r="I42" s="40" t="s">
        <v>37</v>
      </c>
    </row>
    <row r="43" spans="3:11" s="43" customFormat="1" ht="13.5" customHeight="1" thickBot="1">
      <c r="C43" s="18" t="s">
        <v>18</v>
      </c>
      <c r="D43" s="27">
        <f>SUM(D32:D42)</f>
        <v>274623.05999999994</v>
      </c>
      <c r="E43" s="28">
        <f>SUM(E32:E42)</f>
        <v>1245319.95</v>
      </c>
      <c r="F43" s="28">
        <f>SUM(F32:F42)</f>
        <v>1241432.21</v>
      </c>
      <c r="G43" s="28">
        <f>SUM(G32:G42)</f>
        <v>1195292.57</v>
      </c>
      <c r="H43" s="28">
        <f>SUM(H32:H42)</f>
        <v>278510.80000000016</v>
      </c>
      <c r="I43" s="42"/>
    </row>
    <row r="44" spans="3:11" ht="13.5" customHeight="1" thickBot="1">
      <c r="C44" s="44" t="s">
        <v>38</v>
      </c>
      <c r="D44" s="44"/>
      <c r="E44" s="44"/>
      <c r="F44" s="44"/>
      <c r="G44" s="44"/>
      <c r="H44" s="44"/>
      <c r="I44" s="44"/>
    </row>
    <row r="45" spans="3:11" ht="54.75" customHeight="1" thickBot="1">
      <c r="C45" s="45" t="s">
        <v>39</v>
      </c>
      <c r="D45" s="46" t="s">
        <v>40</v>
      </c>
      <c r="E45" s="46"/>
      <c r="F45" s="46"/>
      <c r="G45" s="46"/>
      <c r="H45" s="46"/>
      <c r="I45" s="47" t="s">
        <v>41</v>
      </c>
    </row>
    <row r="46" spans="3:11" ht="42.75" customHeight="1" thickBot="1">
      <c r="C46" s="45" t="s">
        <v>42</v>
      </c>
      <c r="D46" s="48" t="s">
        <v>43</v>
      </c>
      <c r="E46" s="49"/>
      <c r="F46" s="49"/>
      <c r="G46" s="49"/>
      <c r="H46" s="50"/>
      <c r="I46" s="51" t="s">
        <v>42</v>
      </c>
    </row>
    <row r="47" spans="3:11" ht="18.75" customHeight="1">
      <c r="C47" s="52" t="s">
        <v>44</v>
      </c>
      <c r="D47" s="52"/>
      <c r="E47" s="52"/>
      <c r="F47" s="52"/>
      <c r="G47" s="52"/>
      <c r="H47" s="53">
        <f>+H29+H43</f>
        <v>284039.62000000017</v>
      </c>
    </row>
    <row r="48" spans="3:11" ht="15">
      <c r="C48" s="55" t="s">
        <v>45</v>
      </c>
      <c r="D48" s="55"/>
    </row>
    <row r="49" spans="3:8" ht="12.75" hidden="1" customHeight="1">
      <c r="C49" s="56" t="s">
        <v>46</v>
      </c>
    </row>
    <row r="50" spans="3:8">
      <c r="C50" s="2"/>
      <c r="D50" s="2"/>
      <c r="E50" s="2"/>
      <c r="F50" s="2"/>
      <c r="G50" s="2"/>
      <c r="H50" s="2"/>
    </row>
    <row r="51" spans="3:8" hidden="1">
      <c r="D51" s="57">
        <f>+D32+D33+D34+D37</f>
        <v>236475.61999999997</v>
      </c>
      <c r="E51" s="57">
        <f>+E32+E33+E34+E37</f>
        <v>1131511.1400000001</v>
      </c>
      <c r="F51" s="57">
        <f>+F32+F33+F34+F37</f>
        <v>1122288.73</v>
      </c>
      <c r="G51" s="57">
        <f>+G32+G33+G34+G37</f>
        <v>1120211.23</v>
      </c>
      <c r="H51" s="57">
        <f>+H32+H33+H34+H37</f>
        <v>245698.03000000017</v>
      </c>
    </row>
    <row r="52" spans="3:8" hidden="1">
      <c r="D52" s="58"/>
      <c r="H52" s="54">
        <f>31854.3+12570.03+1686.13+9722.27+4945.35+28876.4+6738.11+137952.44+16720.68+3217.75+906.54</f>
        <v>255190</v>
      </c>
    </row>
    <row r="53" spans="3:8">
      <c r="C53" s="54" t="s">
        <v>47</v>
      </c>
      <c r="E53" s="58">
        <f>+E43+E29+35165+16855.02</f>
        <v>1297339.97</v>
      </c>
      <c r="F53" s="58"/>
      <c r="G53" s="58">
        <f>+G43+G29</f>
        <v>1195292.57</v>
      </c>
      <c r="H53" s="58"/>
    </row>
    <row r="55" spans="3:8" hidden="1">
      <c r="C55" s="54" t="s">
        <v>48</v>
      </c>
      <c r="D55" s="54">
        <f>3904.54+303055.97</f>
        <v>306960.50999999995</v>
      </c>
    </row>
    <row r="56" spans="3:8" hidden="1">
      <c r="D56" s="54">
        <v>642864.25</v>
      </c>
    </row>
    <row r="57" spans="3:8" hidden="1">
      <c r="D57" s="58">
        <f>+D56-D43-D29</f>
        <v>333136.30000000005</v>
      </c>
    </row>
  </sheetData>
  <mergeCells count="11">
    <mergeCell ref="C30:I30"/>
    <mergeCell ref="I32:I33"/>
    <mergeCell ref="C44:I44"/>
    <mergeCell ref="D45:H45"/>
    <mergeCell ref="D46:H46"/>
    <mergeCell ref="C18:I18"/>
    <mergeCell ref="C19:I19"/>
    <mergeCell ref="C20:I20"/>
    <mergeCell ref="C21:I21"/>
    <mergeCell ref="C23:I23"/>
    <mergeCell ref="I24:I28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8"/>
  <sheetViews>
    <sheetView topLeftCell="A16" zoomScaleNormal="100" zoomScaleSheetLayoutView="120" workbookViewId="0">
      <selection activeCell="E42" sqref="E42"/>
    </sheetView>
  </sheetViews>
  <sheetFormatPr defaultRowHeight="15"/>
  <cols>
    <col min="1" max="1" width="4.5703125" style="60" customWidth="1"/>
    <col min="2" max="2" width="12.42578125" style="60" customWidth="1"/>
    <col min="3" max="3" width="13.42578125" style="60" hidden="1" customWidth="1"/>
    <col min="4" max="4" width="12.140625" style="60" customWidth="1"/>
    <col min="5" max="5" width="13.5703125" style="60" customWidth="1"/>
    <col min="6" max="6" width="13.42578125" style="60" customWidth="1"/>
    <col min="7" max="7" width="14.42578125" style="60" customWidth="1"/>
    <col min="8" max="8" width="15.140625" style="60" customWidth="1"/>
    <col min="9" max="9" width="14.42578125" style="60" customWidth="1"/>
    <col min="10" max="16384" width="9.140625" style="60"/>
  </cols>
  <sheetData>
    <row r="13" spans="1:9">
      <c r="A13" s="59" t="s">
        <v>49</v>
      </c>
      <c r="B13" s="59"/>
      <c r="C13" s="59"/>
      <c r="D13" s="59"/>
      <c r="E13" s="59"/>
      <c r="F13" s="59"/>
      <c r="G13" s="59"/>
      <c r="H13" s="59"/>
      <c r="I13" s="59"/>
    </row>
    <row r="14" spans="1:9">
      <c r="A14" s="59" t="s">
        <v>50</v>
      </c>
      <c r="B14" s="59"/>
      <c r="C14" s="59"/>
      <c r="D14" s="59"/>
      <c r="E14" s="59"/>
      <c r="F14" s="59"/>
      <c r="G14" s="59"/>
      <c r="H14" s="59"/>
      <c r="I14" s="59"/>
    </row>
    <row r="15" spans="1:9">
      <c r="A15" s="59" t="s">
        <v>51</v>
      </c>
      <c r="B15" s="59"/>
      <c r="C15" s="59"/>
      <c r="D15" s="59"/>
      <c r="E15" s="59"/>
      <c r="F15" s="59"/>
      <c r="G15" s="59"/>
      <c r="H15" s="59"/>
      <c r="I15" s="59"/>
    </row>
    <row r="16" spans="1:9" ht="60">
      <c r="A16" s="61" t="s">
        <v>52</v>
      </c>
      <c r="B16" s="61" t="s">
        <v>53</v>
      </c>
      <c r="C16" s="61" t="s">
        <v>54</v>
      </c>
      <c r="D16" s="61" t="s">
        <v>55</v>
      </c>
      <c r="E16" s="61" t="s">
        <v>56</v>
      </c>
      <c r="F16" s="62" t="s">
        <v>57</v>
      </c>
      <c r="G16" s="62" t="s">
        <v>58</v>
      </c>
      <c r="H16" s="61" t="s">
        <v>59</v>
      </c>
      <c r="I16" s="61" t="s">
        <v>60</v>
      </c>
    </row>
    <row r="17" spans="1:9">
      <c r="A17" s="63" t="s">
        <v>61</v>
      </c>
      <c r="B17" s="64">
        <v>-170.16708999999997</v>
      </c>
      <c r="C17" s="64"/>
      <c r="D17" s="64">
        <v>203.45526000000001</v>
      </c>
      <c r="E17" s="64">
        <v>202.32147000000001</v>
      </c>
      <c r="F17" s="64">
        <v>52.020020000000002</v>
      </c>
      <c r="G17" s="64">
        <v>193.91569000000001</v>
      </c>
      <c r="H17" s="64">
        <v>31.869050000000001</v>
      </c>
      <c r="I17" s="65">
        <f>B17+D17+F17-G17</f>
        <v>-108.60749999999997</v>
      </c>
    </row>
    <row r="19" spans="1:9">
      <c r="A19" s="60" t="s">
        <v>62</v>
      </c>
    </row>
    <row r="20" spans="1:9">
      <c r="A20" s="60" t="s">
        <v>63</v>
      </c>
    </row>
    <row r="21" spans="1:9">
      <c r="A21" s="66" t="s">
        <v>64</v>
      </c>
    </row>
    <row r="22" spans="1:9">
      <c r="A22" s="60" t="s">
        <v>65</v>
      </c>
      <c r="D22" s="67"/>
      <c r="E22" s="67"/>
      <c r="F22" s="67"/>
    </row>
    <row r="23" spans="1:9" ht="18.75">
      <c r="A23" s="66" t="s">
        <v>66</v>
      </c>
      <c r="G23" s="66"/>
      <c r="H23" s="68"/>
    </row>
    <row r="24" spans="1:9">
      <c r="A24" s="66" t="s">
        <v>67</v>
      </c>
    </row>
    <row r="25" spans="1:9">
      <c r="A25" s="60" t="s">
        <v>68</v>
      </c>
    </row>
    <row r="26" spans="1:9">
      <c r="A26" s="60" t="s">
        <v>69</v>
      </c>
      <c r="I26" s="67"/>
    </row>
    <row r="27" spans="1:9">
      <c r="A27" s="60" t="s">
        <v>70</v>
      </c>
      <c r="I27" s="67"/>
    </row>
    <row r="28" spans="1:9">
      <c r="A28" s="60" t="s">
        <v>71</v>
      </c>
      <c r="I28" s="67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Молодежная3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2024-03-05T12:07:41Z</dcterms:created>
  <dcterms:modified xsi:type="dcterms:W3CDTF">2024-03-05T12:08:24Z</dcterms:modified>
</cp:coreProperties>
</file>