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Молодежная6" sheetId="2" r:id="rId1"/>
    <sheet name="текущ" sheetId="1" r:id="rId2"/>
    <sheet name="энергосбер" sheetId="3" r:id="rId3"/>
  </sheets>
  <calcPr calcId="125725"/>
</workbook>
</file>

<file path=xl/calcChain.xml><?xml version="1.0" encoding="utf-8"?>
<calcChain xmlns="http://schemas.openxmlformats.org/spreadsheetml/2006/main">
  <c r="H18" i="3"/>
  <c r="G15"/>
  <c r="G8"/>
  <c r="H20" s="1"/>
  <c r="F8"/>
  <c r="F7"/>
  <c r="H6"/>
  <c r="H8" s="1"/>
  <c r="D54" i="2"/>
  <c r="F51"/>
  <c r="E51"/>
  <c r="D51"/>
  <c r="H50"/>
  <c r="F42"/>
  <c r="E42"/>
  <c r="E52" s="1"/>
  <c r="D42"/>
  <c r="D56" s="1"/>
  <c r="J41"/>
  <c r="H41"/>
  <c r="H40"/>
  <c r="G40"/>
  <c r="F40"/>
  <c r="H39"/>
  <c r="F39"/>
  <c r="K38"/>
  <c r="J38"/>
  <c r="H38"/>
  <c r="F38"/>
  <c r="J37"/>
  <c r="H37"/>
  <c r="J36"/>
  <c r="H36"/>
  <c r="K35"/>
  <c r="J35"/>
  <c r="H35"/>
  <c r="J34"/>
  <c r="H34"/>
  <c r="G34"/>
  <c r="J33"/>
  <c r="H33"/>
  <c r="H42" s="1"/>
  <c r="J32"/>
  <c r="H32"/>
  <c r="L31"/>
  <c r="K31"/>
  <c r="J31"/>
  <c r="H31"/>
  <c r="H51" s="1"/>
  <c r="G31"/>
  <c r="G42" s="1"/>
  <c r="G52" s="1"/>
  <c r="G28"/>
  <c r="E28"/>
  <c r="D28"/>
  <c r="K27"/>
  <c r="H27"/>
  <c r="K26"/>
  <c r="H26"/>
  <c r="F26"/>
  <c r="K25"/>
  <c r="H25"/>
  <c r="K24"/>
  <c r="H24"/>
  <c r="F24"/>
  <c r="F28" s="1"/>
  <c r="K23"/>
  <c r="H23"/>
  <c r="H28" s="1"/>
  <c r="I17" i="1"/>
  <c r="H21" i="3" l="1"/>
  <c r="H45" i="2"/>
  <c r="G51"/>
</calcChain>
</file>

<file path=xl/sharedStrings.xml><?xml version="1.0" encoding="utf-8"?>
<sst xmlns="http://schemas.openxmlformats.org/spreadsheetml/2006/main" count="104" uniqueCount="97">
  <si>
    <t>ОТЧЕТ</t>
  </si>
  <si>
    <t>по выполнению плана текущего ремонта жилого дома</t>
  </si>
  <si>
    <t>№6  по ул. Молодежная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</si>
  <si>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</si>
  <si>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</si>
  <si>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</si>
  <si>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</si>
  <si>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</si>
  <si>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</si>
  <si>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</si>
  <si>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</si>
  <si>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</si>
  <si>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</si>
  <si>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317.33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</si>
  <si>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</si>
  <si>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- 0.98 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</si>
  <si>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</si>
  <si>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- 1.01 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</si>
  <si>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</si>
  <si>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- 24.69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</si>
  <si>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</si>
  <si>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</si>
  <si>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-4.12 т.р.</t>
  </si>
  <si>
    <t>Аварийные работы - 10.98т.р.</t>
  </si>
  <si>
    <t>Расходные материалы - 0.41 т.р.</t>
  </si>
  <si>
    <t>Материалы для ремонта лифтового оборудования -20.50т.р.</t>
  </si>
  <si>
    <t>герметизация швов -109.2 т.р.</t>
  </si>
  <si>
    <t>ремонтные работы на лифтах- 40.0 т.р.</t>
  </si>
  <si>
    <t>ремонт канализационного стояка - 85.84 т.р.</t>
  </si>
  <si>
    <t>изготовление и установка откидного пандуса - 19.60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</si>
  <si>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</si>
  <si>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</si>
  <si>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</si>
  <si>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ул. Молодежная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</si>
  <si>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</si>
  <si>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</si>
  <si>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</si>
  <si>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</si>
  <si>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</si>
  <si>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</si>
  <si>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</si>
  <si>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</si>
  <si>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</si>
  <si>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</si>
  <si>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</si>
  <si>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</si>
  <si>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</si>
  <si>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</si>
  <si>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</si>
  <si>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</si>
  <si>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</si>
  <si>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</si>
  <si>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 от 01.05.2008г.</t>
  </si>
  <si>
    <t>Текущий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</si>
  <si>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</si>
  <si>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</si>
  <si>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</si>
  <si>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</si>
  <si>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</si>
  <si>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</si>
  <si>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</si>
  <si>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</si>
  <si>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</si>
  <si>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</si>
  <si>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</si>
  <si>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</si>
  <si>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</si>
  <si>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</si>
  <si>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</si>
  <si>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</si>
  <si>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</si>
  <si>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</si>
  <si>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</si>
  <si>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</si>
  <si>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</si>
  <si>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Энергосбережение</t>
  </si>
  <si>
    <t xml:space="preserve"> Отчет  о работах по энергосбережению ООО "УЮТ-СЕРВИС" за 2023 год Молодежная, д. 6</t>
  </si>
  <si>
    <t xml:space="preserve">объем                    </t>
  </si>
  <si>
    <t>в том числе</t>
  </si>
  <si>
    <t>адрес</t>
  </si>
  <si>
    <t>наименование работ</t>
  </si>
  <si>
    <t>выполненных  работ</t>
  </si>
  <si>
    <t>сумма                             тыс. руб.</t>
  </si>
  <si>
    <t>средства        населения</t>
  </si>
  <si>
    <t>бюджетное финансирование</t>
  </si>
  <si>
    <t>Молодежная, д. 6</t>
  </si>
  <si>
    <t>замена оконных блоков и дверей</t>
  </si>
  <si>
    <t xml:space="preserve">Итого </t>
  </si>
  <si>
    <t>Задолженность населения на 01.01.2023г.</t>
  </si>
  <si>
    <t>Начислено за 2023г.</t>
  </si>
  <si>
    <t>Оплачено населением за 2023г.</t>
  </si>
  <si>
    <t>Задолженность населения на 01.01.2024г.</t>
  </si>
  <si>
    <t>Остаток средств на лицевом счете на 01.01.2023г.</t>
  </si>
  <si>
    <t>начислено населению за 2023г.</t>
  </si>
  <si>
    <t>Перенесено со ст. "повыш.коэфф."</t>
  </si>
  <si>
    <t xml:space="preserve">Израсходовано </t>
  </si>
  <si>
    <t>Остаток средств на лицевом счете на 01.01.2024г.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</si>
</sst>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Border="1"/>
    <xf numFmtId="0" fontId="6" fillId="0" borderId="0" xfId="2" applyFont="1" applyFill="1"/>
    <xf numFmtId="0" fontId="5" fillId="0" borderId="0" xfId="2" applyFill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 applyAlignment="1">
      <alignment horizontal="center"/>
    </xf>
    <xf numFmtId="0" fontId="6" fillId="0" borderId="0" xfId="2" applyFont="1" applyFill="1" applyBorder="1"/>
    <xf numFmtId="0" fontId="10" fillId="0" borderId="6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4" fontId="12" fillId="0" borderId="9" xfId="2" applyNumberFormat="1" applyFont="1" applyFill="1" applyBorder="1" applyAlignment="1">
      <alignment horizontal="right" vertical="top" wrapText="1"/>
    </xf>
    <xf numFmtId="4" fontId="13" fillId="0" borderId="9" xfId="2" applyNumberFormat="1" applyFont="1" applyFill="1" applyBorder="1" applyAlignment="1">
      <alignment vertical="top" wrapText="1"/>
    </xf>
    <xf numFmtId="2" fontId="5" fillId="0" borderId="0" xfId="2" applyNumberFormat="1" applyFill="1"/>
    <xf numFmtId="4" fontId="12" fillId="0" borderId="9" xfId="2" applyNumberFormat="1" applyFont="1" applyFill="1" applyBorder="1" applyAlignment="1">
      <alignment vertical="top" wrapText="1"/>
    </xf>
    <xf numFmtId="4" fontId="7" fillId="3" borderId="9" xfId="2" applyNumberFormat="1" applyFont="1" applyFill="1" applyBorder="1" applyAlignment="1">
      <alignment vertical="top" wrapText="1"/>
    </xf>
    <xf numFmtId="4" fontId="7" fillId="0" borderId="9" xfId="2" applyNumberFormat="1" applyFont="1" applyFill="1" applyBorder="1" applyAlignment="1">
      <alignment vertical="top" wrapText="1"/>
    </xf>
    <xf numFmtId="0" fontId="10" fillId="0" borderId="8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top" wrapText="1"/>
    </xf>
    <xf numFmtId="4" fontId="12" fillId="0" borderId="4" xfId="2" applyNumberFormat="1" applyFont="1" applyFill="1" applyBorder="1" applyAlignment="1">
      <alignment horizontal="right" vertical="top" wrapText="1"/>
    </xf>
    <xf numFmtId="4" fontId="13" fillId="0" borderId="4" xfId="2" applyNumberFormat="1" applyFont="1" applyFill="1" applyBorder="1" applyAlignment="1">
      <alignment vertical="top" wrapText="1"/>
    </xf>
    <xf numFmtId="4" fontId="5" fillId="0" borderId="0" xfId="2" applyNumberFormat="1" applyFill="1"/>
    <xf numFmtId="4" fontId="14" fillId="0" borderId="9" xfId="2" applyNumberFormat="1" applyFont="1" applyFill="1" applyBorder="1" applyAlignment="1">
      <alignment horizontal="right" vertical="top" wrapText="1"/>
    </xf>
    <xf numFmtId="0" fontId="16" fillId="0" borderId="9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horizontal="center" vertical="top" wrapText="1"/>
    </xf>
    <xf numFmtId="0" fontId="7" fillId="0" borderId="9" xfId="2" applyFont="1" applyFill="1" applyBorder="1" applyAlignment="1">
      <alignment horizontal="center" vertical="top" wrapText="1"/>
    </xf>
    <xf numFmtId="0" fontId="5" fillId="0" borderId="0" xfId="2" applyFont="1" applyFill="1"/>
    <xf numFmtId="0" fontId="7" fillId="0" borderId="2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vertical="top" wrapText="1"/>
    </xf>
    <xf numFmtId="0" fontId="17" fillId="0" borderId="0" xfId="2" applyFont="1" applyFill="1"/>
    <xf numFmtId="4" fontId="18" fillId="0" borderId="0" xfId="2" applyNumberFormat="1" applyFont="1" applyFill="1"/>
    <xf numFmtId="0" fontId="12" fillId="0" borderId="0" xfId="2" applyFont="1" applyFill="1"/>
    <xf numFmtId="0" fontId="19" fillId="0" borderId="0" xfId="2" applyFont="1" applyFill="1"/>
    <xf numFmtId="0" fontId="12" fillId="0" borderId="0" xfId="2" applyFont="1" applyFill="1" applyBorder="1"/>
    <xf numFmtId="0" fontId="14" fillId="0" borderId="0" xfId="2" applyFont="1" applyFill="1"/>
    <xf numFmtId="4" fontId="12" fillId="0" borderId="0" xfId="2" applyNumberFormat="1" applyFont="1" applyFill="1"/>
    <xf numFmtId="4" fontId="16" fillId="0" borderId="0" xfId="2" applyNumberFormat="1" applyFont="1" applyFill="1"/>
    <xf numFmtId="0" fontId="7" fillId="0" borderId="3" xfId="2" applyFont="1" applyFill="1" applyBorder="1" applyAlignment="1">
      <alignment horizontal="center" vertical="top" wrapText="1"/>
    </xf>
    <xf numFmtId="0" fontId="14" fillId="0" borderId="10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top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0" fillId="0" borderId="20" xfId="0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6" xfId="0" applyFill="1" applyBorder="1"/>
    <xf numFmtId="0" fontId="0" fillId="0" borderId="22" xfId="0" applyFill="1" applyBorder="1"/>
    <xf numFmtId="0" fontId="2" fillId="0" borderId="1" xfId="0" applyFont="1" applyFill="1" applyBorder="1"/>
    <xf numFmtId="0" fontId="0" fillId="0" borderId="1" xfId="0" applyFill="1" applyBorder="1"/>
    <xf numFmtId="0" fontId="0" fillId="0" borderId="0" xfId="0" applyFill="1" applyBorder="1"/>
    <xf numFmtId="4" fontId="2" fillId="0" borderId="1" xfId="0" applyNumberFormat="1" applyFont="1" applyFill="1" applyBorder="1"/>
    <xf numFmtId="4" fontId="0" fillId="0" borderId="1" xfId="0" applyNumberFormat="1" applyFill="1" applyBorder="1"/>
    <xf numFmtId="2" fontId="0" fillId="0" borderId="1" xfId="0" applyNumberFormat="1" applyFill="1" applyBorder="1"/>
    <xf numFmtId="4" fontId="0" fillId="0" borderId="1" xfId="0" applyNumberFormat="1" applyFill="1" applyBorder="1" applyAlignment="1">
      <alignment horizontal="right"/>
    </xf>
    <xf numFmtId="0" fontId="0" fillId="0" borderId="19" xfId="0" applyFill="1" applyBorder="1"/>
    <xf numFmtId="0" fontId="0" fillId="0" borderId="23" xfId="0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topLeftCell="C19" zoomScaleNormal="100" workbookViewId="0">
      <selection activeCell="G34" sqref="G34"/>
    </sheetView>
  </sheetViews>
  <sheetFormatPr defaultRowHeight="12.75"/>
  <cols>
    <col min="1" max="1" width="3.42578125" style="9" hidden="1" customWidth="1"/>
    <col min="2" max="2" width="9.140625" style="9" hidden="1" customWidth="1"/>
    <col min="3" max="3" width="27" style="40" customWidth="1"/>
    <col min="4" max="4" width="13.140625" style="40" customWidth="1"/>
    <col min="5" max="6" width="13.28515625" style="40" customWidth="1"/>
    <col min="7" max="7" width="11.85546875" style="40" customWidth="1"/>
    <col min="8" max="8" width="13.140625" style="40" customWidth="1"/>
    <col min="9" max="9" width="25.42578125" style="40" customWidth="1"/>
    <col min="10" max="10" width="10.7109375" style="9" hidden="1" customWidth="1"/>
    <col min="11" max="11" width="9.5703125" style="9" hidden="1" customWidth="1"/>
    <col min="12" max="12" width="0" style="9" hidden="1" customWidth="1"/>
    <col min="13" max="16384" width="9.140625" style="9"/>
  </cols>
  <sheetData>
    <row r="1" spans="3:9" ht="12.75" hidden="1" customHeight="1">
      <c r="C1" s="8"/>
      <c r="D1" s="8"/>
      <c r="E1" s="8"/>
      <c r="F1" s="8"/>
      <c r="G1" s="8"/>
      <c r="H1" s="8"/>
      <c r="I1" s="8"/>
    </row>
    <row r="2" spans="3:9" ht="13.5" hidden="1" customHeight="1" thickBot="1">
      <c r="C2" s="8"/>
      <c r="D2" s="8"/>
      <c r="E2" s="8" t="s">
        <v>30</v>
      </c>
      <c r="F2" s="8"/>
      <c r="G2" s="8"/>
      <c r="H2" s="8"/>
      <c r="I2" s="8"/>
    </row>
    <row r="3" spans="3:9" ht="13.5" hidden="1" customHeight="1" thickBot="1">
      <c r="C3" s="10"/>
      <c r="D3" s="11"/>
      <c r="E3" s="12"/>
      <c r="F3" s="12"/>
      <c r="G3" s="12"/>
      <c r="H3" s="12"/>
      <c r="I3" s="13"/>
    </row>
    <row r="4" spans="3:9" ht="12.75" hidden="1" customHeight="1">
      <c r="C4" s="14"/>
      <c r="D4" s="14"/>
      <c r="E4" s="15"/>
      <c r="F4" s="15"/>
      <c r="G4" s="15"/>
      <c r="H4" s="15"/>
      <c r="I4" s="15"/>
    </row>
    <row r="5" spans="3:9" ht="12.75" customHeight="1">
      <c r="C5" s="14"/>
      <c r="D5" s="14"/>
      <c r="E5" s="15"/>
      <c r="F5" s="15"/>
      <c r="G5" s="15"/>
      <c r="H5" s="15"/>
      <c r="I5" s="15"/>
    </row>
    <row r="6" spans="3:9" ht="12.75" customHeight="1">
      <c r="C6" s="14"/>
      <c r="D6" s="14"/>
      <c r="E6" s="15"/>
      <c r="F6" s="15"/>
      <c r="G6" s="15"/>
      <c r="H6" s="15"/>
      <c r="I6" s="15"/>
    </row>
    <row r="7" spans="3:9" ht="12.75" customHeight="1">
      <c r="C7" s="14"/>
      <c r="D7" s="14"/>
      <c r="E7" s="15"/>
      <c r="F7" s="15"/>
      <c r="G7" s="15"/>
      <c r="H7" s="15"/>
      <c r="I7" s="15"/>
    </row>
    <row r="8" spans="3:9" ht="12.75" customHeight="1">
      <c r="C8" s="14"/>
      <c r="D8" s="14"/>
      <c r="E8" s="15"/>
      <c r="F8" s="15"/>
      <c r="G8" s="15"/>
      <c r="H8" s="15"/>
      <c r="I8" s="15"/>
    </row>
    <row r="9" spans="3:9" ht="12.75" customHeight="1">
      <c r="C9" s="14"/>
      <c r="D9" s="14"/>
      <c r="E9" s="15"/>
      <c r="F9" s="15"/>
      <c r="G9" s="15"/>
      <c r="H9" s="15"/>
      <c r="I9" s="15"/>
    </row>
    <row r="10" spans="3:9" ht="12.75" customHeight="1">
      <c r="C10" s="14"/>
      <c r="D10" s="14"/>
      <c r="E10" s="15"/>
      <c r="F10" s="15"/>
      <c r="G10" s="15"/>
      <c r="H10" s="15"/>
      <c r="I10" s="15"/>
    </row>
    <row r="11" spans="3:9" ht="12.75" customHeight="1">
      <c r="C11" s="14"/>
      <c r="D11" s="14"/>
      <c r="E11" s="15"/>
      <c r="F11" s="15"/>
      <c r="G11" s="15"/>
      <c r="H11" s="15"/>
      <c r="I11" s="15"/>
    </row>
    <row r="12" spans="3:9" ht="12.75" customHeight="1">
      <c r="C12" s="14"/>
      <c r="D12" s="14"/>
      <c r="E12" s="15"/>
      <c r="F12" s="15"/>
      <c r="G12" s="15"/>
      <c r="H12" s="15"/>
      <c r="I12" s="15"/>
    </row>
    <row r="13" spans="3:9" ht="12.75" customHeight="1">
      <c r="C13" s="14"/>
      <c r="D13" s="14"/>
      <c r="E13" s="15"/>
      <c r="F13" s="15"/>
      <c r="G13" s="15"/>
      <c r="H13" s="15"/>
      <c r="I13" s="15"/>
    </row>
    <row r="14" spans="3:9" ht="12.75" customHeight="1">
      <c r="C14" s="14"/>
      <c r="D14" s="14"/>
      <c r="E14" s="15"/>
      <c r="F14" s="15"/>
      <c r="G14" s="15"/>
      <c r="H14" s="15"/>
      <c r="I14" s="15"/>
    </row>
    <row r="15" spans="3:9" ht="12.75" customHeight="1">
      <c r="C15" s="14"/>
      <c r="D15" s="14"/>
      <c r="E15" s="15"/>
      <c r="F15" s="15"/>
      <c r="G15" s="15"/>
      <c r="H15" s="15"/>
      <c r="I15" s="15"/>
    </row>
    <row r="16" spans="3:9" ht="12.75" customHeight="1">
      <c r="C16" s="14"/>
      <c r="D16" s="14"/>
      <c r="E16" s="15"/>
      <c r="F16" s="15"/>
      <c r="G16" s="15"/>
      <c r="H16" s="15"/>
      <c r="I16" s="15"/>
    </row>
    <row r="17" spans="3:12" ht="14.25">
      <c r="C17" s="51" t="s">
        <v>31</v>
      </c>
      <c r="D17" s="51"/>
      <c r="E17" s="51"/>
      <c r="F17" s="51"/>
      <c r="G17" s="51"/>
      <c r="H17" s="51"/>
      <c r="I17" s="51"/>
    </row>
    <row r="18" spans="3:12">
      <c r="C18" s="52" t="s">
        <v>32</v>
      </c>
      <c r="D18" s="52"/>
      <c r="E18" s="52"/>
      <c r="F18" s="52"/>
      <c r="G18" s="52"/>
      <c r="H18" s="52"/>
      <c r="I18" s="52"/>
    </row>
    <row r="19" spans="3:12">
      <c r="C19" s="52" t="s">
        <v>33</v>
      </c>
      <c r="D19" s="52"/>
      <c r="E19" s="52"/>
      <c r="F19" s="52"/>
      <c r="G19" s="52"/>
      <c r="H19" s="52"/>
      <c r="I19" s="52"/>
    </row>
    <row r="20" spans="3:12" ht="6" customHeight="1" thickBot="1">
      <c r="C20" s="53"/>
      <c r="D20" s="53"/>
      <c r="E20" s="53"/>
      <c r="F20" s="53"/>
      <c r="G20" s="53"/>
      <c r="H20" s="53"/>
      <c r="I20" s="53"/>
    </row>
    <row r="21" spans="3:12" ht="48.75" customHeight="1" thickBot="1">
      <c r="C21" s="16" t="s">
        <v>34</v>
      </c>
      <c r="D21" s="17" t="s">
        <v>35</v>
      </c>
      <c r="E21" s="18" t="s">
        <v>36</v>
      </c>
      <c r="F21" s="18" t="s">
        <v>37</v>
      </c>
      <c r="G21" s="18" t="s">
        <v>38</v>
      </c>
      <c r="H21" s="18" t="s">
        <v>39</v>
      </c>
      <c r="I21" s="17" t="s">
        <v>40</v>
      </c>
    </row>
    <row r="22" spans="3:12" ht="13.5" customHeight="1" thickBot="1">
      <c r="C22" s="54" t="s">
        <v>41</v>
      </c>
      <c r="D22" s="55"/>
      <c r="E22" s="55"/>
      <c r="F22" s="55"/>
      <c r="G22" s="55"/>
      <c r="H22" s="55"/>
      <c r="I22" s="56"/>
    </row>
    <row r="23" spans="3:12" ht="13.5" customHeight="1" thickBot="1">
      <c r="C23" s="19" t="s">
        <v>42</v>
      </c>
      <c r="D23" s="20">
        <v>52042.47999999996</v>
      </c>
      <c r="E23" s="21"/>
      <c r="F23" s="21">
        <v>9946.51</v>
      </c>
      <c r="G23" s="21"/>
      <c r="H23" s="21">
        <f>+D23+E23-F23</f>
        <v>42095.969999999958</v>
      </c>
      <c r="I23" s="57" t="s">
        <v>43</v>
      </c>
      <c r="K23" s="22">
        <f>632025.79-6605.67+20723.38+73442.55+84076.17</f>
        <v>803662.22000000009</v>
      </c>
    </row>
    <row r="24" spans="3:12" ht="13.5" customHeight="1" thickBot="1">
      <c r="C24" s="19" t="s">
        <v>44</v>
      </c>
      <c r="D24" s="20">
        <v>12447.510000000031</v>
      </c>
      <c r="E24" s="23"/>
      <c r="F24" s="23">
        <f>1765.7+627.08+841.01</f>
        <v>3233.79</v>
      </c>
      <c r="G24" s="21"/>
      <c r="H24" s="21">
        <f>+D24+E24-F24</f>
        <v>9213.7200000000303</v>
      </c>
      <c r="I24" s="58"/>
      <c r="K24" s="22">
        <f>300742.65-9412.33+23727.33+76999.2+16972.88</f>
        <v>409029.73000000004</v>
      </c>
    </row>
    <row r="25" spans="3:12" ht="13.5" customHeight="1" thickBot="1">
      <c r="C25" s="19" t="s">
        <v>45</v>
      </c>
      <c r="D25" s="20">
        <v>8543.6400000000067</v>
      </c>
      <c r="E25" s="23"/>
      <c r="F25" s="23">
        <v>2767.98</v>
      </c>
      <c r="G25" s="21"/>
      <c r="H25" s="21">
        <f>+D25+E25-F25</f>
        <v>5775.6600000000071</v>
      </c>
      <c r="I25" s="58"/>
      <c r="K25" s="22">
        <f>11688.07+162057.16-13342.69+56934.77</f>
        <v>217337.31</v>
      </c>
    </row>
    <row r="26" spans="3:12" ht="13.5" customHeight="1" thickBot="1">
      <c r="C26" s="19" t="s">
        <v>46</v>
      </c>
      <c r="D26" s="20">
        <v>5374.2200000000284</v>
      </c>
      <c r="E26" s="23"/>
      <c r="F26" s="23">
        <f>50.75+1626.06</f>
        <v>1676.81</v>
      </c>
      <c r="G26" s="21"/>
      <c r="H26" s="21">
        <f>+D26+E26-F26</f>
        <v>3697.4100000000285</v>
      </c>
      <c r="I26" s="58"/>
      <c r="K26" s="22">
        <f>19549.44+61189.9-4650.34+10785.54+45387.54-1279.06+2135.19</f>
        <v>133118.21000000002</v>
      </c>
    </row>
    <row r="27" spans="3:12" ht="13.5" hidden="1" customHeight="1" thickBot="1">
      <c r="C27" s="19" t="s">
        <v>47</v>
      </c>
      <c r="D27" s="20"/>
      <c r="E27" s="23"/>
      <c r="F27" s="23"/>
      <c r="G27" s="21"/>
      <c r="H27" s="21">
        <f>+D27+E27-F27</f>
        <v>0</v>
      </c>
      <c r="I27" s="59"/>
      <c r="K27" s="9">
        <f>6.91+136.39+58.99+5367.8-98.75+4782.44-270.18+1047.78</f>
        <v>11031.38</v>
      </c>
    </row>
    <row r="28" spans="3:12" ht="13.5" customHeight="1" thickBot="1">
      <c r="C28" s="19" t="s">
        <v>48</v>
      </c>
      <c r="D28" s="24">
        <f>SUM(D23:D27)</f>
        <v>78407.850000000035</v>
      </c>
      <c r="E28" s="25">
        <f>SUM(E23:E27)</f>
        <v>0</v>
      </c>
      <c r="F28" s="25">
        <f>SUM(F23:F27)</f>
        <v>17625.09</v>
      </c>
      <c r="G28" s="25">
        <f>SUM(G23:G27)</f>
        <v>0</v>
      </c>
      <c r="H28" s="25">
        <f>SUM(H23:H27)</f>
        <v>60782.760000000017</v>
      </c>
      <c r="I28" s="19"/>
    </row>
    <row r="29" spans="3:12" ht="13.5" customHeight="1" thickBot="1">
      <c r="C29" s="46" t="s">
        <v>49</v>
      </c>
      <c r="D29" s="46"/>
      <c r="E29" s="46"/>
      <c r="F29" s="46"/>
      <c r="G29" s="46"/>
      <c r="H29" s="46"/>
      <c r="I29" s="46"/>
    </row>
    <row r="30" spans="3:12" ht="54" customHeight="1" thickBot="1">
      <c r="C30" s="26" t="s">
        <v>34</v>
      </c>
      <c r="D30" s="17" t="s">
        <v>35</v>
      </c>
      <c r="E30" s="18" t="s">
        <v>36</v>
      </c>
      <c r="F30" s="18" t="s">
        <v>37</v>
      </c>
      <c r="G30" s="18" t="s">
        <v>38</v>
      </c>
      <c r="H30" s="18" t="s">
        <v>39</v>
      </c>
      <c r="I30" s="27" t="s">
        <v>50</v>
      </c>
    </row>
    <row r="31" spans="3:12" ht="27" customHeight="1" thickBot="1">
      <c r="C31" s="16" t="s">
        <v>51</v>
      </c>
      <c r="D31" s="28">
        <v>723360.5</v>
      </c>
      <c r="E31" s="29">
        <v>3616050.34</v>
      </c>
      <c r="F31" s="29">
        <v>3546632.43</v>
      </c>
      <c r="G31" s="29">
        <f>+E31</f>
        <v>3616050.34</v>
      </c>
      <c r="H31" s="29">
        <f t="shared" ref="H31:H41" si="0">+D31+E31-F31</f>
        <v>792778.40999999968</v>
      </c>
      <c r="I31" s="47" t="s">
        <v>52</v>
      </c>
      <c r="J31" s="9">
        <f>472335.59-5560.82+1019.89-20.69+3898.69-57.01+452.49-16.63+4214.57-159.87+10.22-3.55+104.65-30.2</f>
        <v>476187.33</v>
      </c>
      <c r="K31" s="30">
        <f>+J31-H31</f>
        <v>-316591.07999999967</v>
      </c>
      <c r="L31" s="30">
        <f>394529.38-1324.42+176.18-30.2+17.21-3.55+119.6-18.01+33.5-5.04-D31</f>
        <v>-329865.84999999998</v>
      </c>
    </row>
    <row r="32" spans="3:12" ht="14.25" customHeight="1" thickBot="1">
      <c r="C32" s="19" t="s">
        <v>53</v>
      </c>
      <c r="D32" s="20">
        <v>161039.03999999992</v>
      </c>
      <c r="E32" s="21">
        <v>764195.82</v>
      </c>
      <c r="F32" s="21">
        <v>756430.27</v>
      </c>
      <c r="G32" s="29">
        <v>317331.65000000002</v>
      </c>
      <c r="H32" s="29">
        <f t="shared" si="0"/>
        <v>168804.58999999985</v>
      </c>
      <c r="I32" s="48"/>
      <c r="J32" s="22">
        <f>96531.8-1119.6</f>
        <v>95412.2</v>
      </c>
    </row>
    <row r="33" spans="3:11" ht="13.5" customHeight="1" thickBot="1">
      <c r="C33" s="26" t="s">
        <v>75</v>
      </c>
      <c r="D33" s="31">
        <v>33447.300000000025</v>
      </c>
      <c r="E33" s="21"/>
      <c r="F33" s="21">
        <v>11207.81</v>
      </c>
      <c r="G33" s="29">
        <v>406600</v>
      </c>
      <c r="H33" s="29">
        <f t="shared" si="0"/>
        <v>22239.490000000027</v>
      </c>
      <c r="I33" s="32"/>
      <c r="J33" s="9">
        <f>34180.69-234.27</f>
        <v>33946.420000000006</v>
      </c>
    </row>
    <row r="34" spans="3:11" ht="12.75" customHeight="1" thickBot="1">
      <c r="C34" s="19" t="s">
        <v>54</v>
      </c>
      <c r="D34" s="20">
        <v>115540.20000000007</v>
      </c>
      <c r="E34" s="21">
        <v>410599.67</v>
      </c>
      <c r="F34" s="21">
        <v>414372</v>
      </c>
      <c r="G34" s="29">
        <f>342233.12-20501.04-15000-25000</f>
        <v>281732.08</v>
      </c>
      <c r="H34" s="29">
        <f t="shared" si="0"/>
        <v>111767.87000000011</v>
      </c>
      <c r="I34" s="32" t="s">
        <v>55</v>
      </c>
      <c r="J34" s="9">
        <f>59346.24-641.51</f>
        <v>58704.729999999996</v>
      </c>
    </row>
    <row r="35" spans="3:11" ht="28.5" customHeight="1" thickBot="1">
      <c r="C35" s="19" t="s">
        <v>56</v>
      </c>
      <c r="D35" s="20">
        <v>15153.940000000013</v>
      </c>
      <c r="E35" s="21"/>
      <c r="F35" s="21">
        <v>2653.02</v>
      </c>
      <c r="G35" s="29"/>
      <c r="H35" s="29">
        <f t="shared" si="0"/>
        <v>12500.920000000013</v>
      </c>
      <c r="I35" s="33" t="s">
        <v>57</v>
      </c>
      <c r="J35" s="9">
        <f>20021.93-792.37+33934.8</f>
        <v>53164.36</v>
      </c>
      <c r="K35" s="22">
        <f>19667.61+28495.05+53592.41-1218.29</f>
        <v>100536.78000000001</v>
      </c>
    </row>
    <row r="36" spans="3:11" ht="26.25" customHeight="1" thickBot="1">
      <c r="C36" s="19" t="s">
        <v>58</v>
      </c>
      <c r="D36" s="20">
        <v>11571.26999999999</v>
      </c>
      <c r="E36" s="23">
        <v>37746.160000000003</v>
      </c>
      <c r="F36" s="23">
        <v>38090.76</v>
      </c>
      <c r="G36" s="29">
        <v>21126</v>
      </c>
      <c r="H36" s="29">
        <f t="shared" si="0"/>
        <v>11226.669999999991</v>
      </c>
      <c r="I36" s="33" t="s">
        <v>59</v>
      </c>
      <c r="J36" s="9">
        <f>4912.52-61.19</f>
        <v>4851.3300000000008</v>
      </c>
    </row>
    <row r="37" spans="3:11" ht="13.5" customHeight="1" thickBot="1">
      <c r="C37" s="26" t="s">
        <v>60</v>
      </c>
      <c r="D37" s="20">
        <v>5358.6900000000078</v>
      </c>
      <c r="E37" s="23"/>
      <c r="F37" s="23">
        <v>1153.68</v>
      </c>
      <c r="G37" s="29"/>
      <c r="H37" s="29">
        <f t="shared" si="0"/>
        <v>4205.0100000000075</v>
      </c>
      <c r="I37" s="32"/>
      <c r="J37" s="9">
        <f>75041.74-850.32</f>
        <v>74191.42</v>
      </c>
    </row>
    <row r="38" spans="3:11" ht="13.5" customHeight="1" thickBot="1">
      <c r="C38" s="26" t="s">
        <v>61</v>
      </c>
      <c r="D38" s="20">
        <v>20.560000000009879</v>
      </c>
      <c r="E38" s="23"/>
      <c r="F38" s="23">
        <f>3.5+1.74</f>
        <v>5.24</v>
      </c>
      <c r="G38" s="29"/>
      <c r="H38" s="29">
        <f t="shared" si="0"/>
        <v>15.320000000009879</v>
      </c>
      <c r="I38" s="32"/>
      <c r="J38" s="9">
        <f>8146.54+4034.03</f>
        <v>12180.57</v>
      </c>
      <c r="K38" s="9">
        <f>37096.9-511.16+19036.06-253.08</f>
        <v>55368.72</v>
      </c>
    </row>
    <row r="39" spans="3:11" ht="13.5" customHeight="1" thickBot="1">
      <c r="C39" s="26" t="s">
        <v>62</v>
      </c>
      <c r="D39" s="20">
        <v>-13273.190000000002</v>
      </c>
      <c r="E39" s="23"/>
      <c r="F39" s="23">
        <f>0.84+0.09+5060.23+1288.01</f>
        <v>6349.17</v>
      </c>
      <c r="G39" s="29"/>
      <c r="H39" s="29">
        <f t="shared" si="0"/>
        <v>-19622.36</v>
      </c>
      <c r="I39" s="32" t="s">
        <v>63</v>
      </c>
    </row>
    <row r="40" spans="3:11" ht="13.5" customHeight="1" thickBot="1">
      <c r="C40" s="26" t="s">
        <v>64</v>
      </c>
      <c r="D40" s="20">
        <v>42345.289999999979</v>
      </c>
      <c r="E40" s="23">
        <v>107874.45</v>
      </c>
      <c r="F40" s="23">
        <f>113280.41+6.24+3320.43+4867.69</f>
        <v>121474.77</v>
      </c>
      <c r="G40" s="29">
        <f>+E40</f>
        <v>107874.45</v>
      </c>
      <c r="H40" s="29">
        <f t="shared" si="0"/>
        <v>28744.969999999987</v>
      </c>
      <c r="I40" s="32"/>
    </row>
    <row r="41" spans="3:11" ht="13.5" customHeight="1" thickBot="1">
      <c r="C41" s="19" t="s">
        <v>65</v>
      </c>
      <c r="D41" s="20">
        <v>49425.470000000059</v>
      </c>
      <c r="E41" s="23">
        <v>163318.87</v>
      </c>
      <c r="F41" s="23">
        <v>164861.79999999999</v>
      </c>
      <c r="G41" s="29">
        <v>83608.02</v>
      </c>
      <c r="H41" s="29">
        <f t="shared" si="0"/>
        <v>47882.540000000066</v>
      </c>
      <c r="I41" s="33" t="s">
        <v>66</v>
      </c>
      <c r="J41" s="9">
        <f>20513.98-267.79</f>
        <v>20246.189999999999</v>
      </c>
    </row>
    <row r="42" spans="3:11" s="35" customFormat="1" ht="13.5" customHeight="1" thickBot="1">
      <c r="C42" s="19" t="s">
        <v>48</v>
      </c>
      <c r="D42" s="24">
        <f>SUM(D31:D41)</f>
        <v>1143989.07</v>
      </c>
      <c r="E42" s="25">
        <f>SUM(E31:E41)</f>
        <v>5099785.3100000005</v>
      </c>
      <c r="F42" s="25">
        <f>SUM(F31:F41)</f>
        <v>5063230.9499999983</v>
      </c>
      <c r="G42" s="25">
        <f>SUM(G31:G41)</f>
        <v>4834322.54</v>
      </c>
      <c r="H42" s="25">
        <f>SUM(H31:H41)</f>
        <v>1180543.4299999995</v>
      </c>
      <c r="I42" s="34"/>
    </row>
    <row r="43" spans="3:11" ht="13.5" customHeight="1" thickBot="1">
      <c r="C43" s="49" t="s">
        <v>67</v>
      </c>
      <c r="D43" s="49"/>
      <c r="E43" s="49"/>
      <c r="F43" s="49"/>
      <c r="G43" s="49"/>
      <c r="H43" s="49"/>
      <c r="I43" s="49"/>
    </row>
    <row r="44" spans="3:11" ht="39" customHeight="1" thickBot="1">
      <c r="C44" s="36" t="s">
        <v>68</v>
      </c>
      <c r="D44" s="50" t="s">
        <v>69</v>
      </c>
      <c r="E44" s="50"/>
      <c r="F44" s="50"/>
      <c r="G44" s="50"/>
      <c r="H44" s="50"/>
      <c r="I44" s="37" t="s">
        <v>70</v>
      </c>
    </row>
    <row r="45" spans="3:11" ht="17.25" customHeight="1">
      <c r="C45" s="38" t="s">
        <v>71</v>
      </c>
      <c r="D45" s="38"/>
      <c r="E45" s="38"/>
      <c r="F45" s="38"/>
      <c r="G45" s="38"/>
      <c r="H45" s="39">
        <f>+H28+H42</f>
        <v>1241326.1899999995</v>
      </c>
    </row>
    <row r="46" spans="3:11" ht="12" customHeight="1">
      <c r="C46" s="41" t="s">
        <v>72</v>
      </c>
      <c r="D46" s="41"/>
      <c r="F46" s="42"/>
      <c r="G46" s="42"/>
      <c r="H46" s="42"/>
      <c r="I46" s="42"/>
    </row>
    <row r="47" spans="3:11" ht="12.75" hidden="1" customHeight="1">
      <c r="C47" s="43" t="s">
        <v>73</v>
      </c>
    </row>
    <row r="48" spans="3:11">
      <c r="C48" s="9"/>
      <c r="D48" s="9"/>
      <c r="E48" s="9"/>
      <c r="F48" s="9"/>
      <c r="G48" s="9"/>
      <c r="H48" s="9"/>
    </row>
    <row r="49" spans="3:8" hidden="1">
      <c r="D49" s="44"/>
      <c r="E49" s="44"/>
      <c r="F49" s="44"/>
      <c r="G49" s="44"/>
      <c r="H49" s="44"/>
    </row>
    <row r="50" spans="3:8" hidden="1">
      <c r="D50" s="44"/>
      <c r="H50" s="40">
        <f>157912.75+719811.87+32319.09+87969.6+7598.86+69256.11+38330.65+146415.61+75902.54+105189.85+4.96+21231.81-16.35+4531.71</f>
        <v>1466459.06</v>
      </c>
    </row>
    <row r="51" spans="3:8" hidden="1">
      <c r="D51" s="45">
        <f>+D31+D32+D33+D36</f>
        <v>929418.11</v>
      </c>
      <c r="E51" s="45">
        <f>+E31+E32+E33+E36</f>
        <v>4417992.32</v>
      </c>
      <c r="F51" s="45">
        <f>+F31+F32+F33+F36</f>
        <v>4352361.2699999996</v>
      </c>
      <c r="G51" s="45">
        <f>+G31+G32+G33+G36</f>
        <v>4361107.99</v>
      </c>
      <c r="H51" s="45">
        <f>+H31+H32+H33+H36</f>
        <v>995049.15999999957</v>
      </c>
    </row>
    <row r="52" spans="3:8">
      <c r="C52" s="40" t="s">
        <v>74</v>
      </c>
      <c r="E52" s="44">
        <f>+E42+E28+35165</f>
        <v>5134950.3100000005</v>
      </c>
      <c r="F52" s="44"/>
      <c r="G52" s="44">
        <f>+G42+G28</f>
        <v>4834322.54</v>
      </c>
      <c r="H52" s="44"/>
    </row>
    <row r="54" spans="3:8" hidden="1">
      <c r="D54" s="40">
        <f>279696.63+113939.7+153121.57+217457.46+609390.63+584330.92</f>
        <v>1957936.9100000001</v>
      </c>
    </row>
    <row r="55" spans="3:8" hidden="1">
      <c r="D55" s="40">
        <v>2992124.94</v>
      </c>
    </row>
    <row r="56" spans="3:8" hidden="1">
      <c r="D56" s="44">
        <f>+D55-D42-D28</f>
        <v>1769728.0199999998</v>
      </c>
    </row>
  </sheetData>
  <mergeCells count="10">
    <mergeCell ref="C29:I29"/>
    <mergeCell ref="I31:I32"/>
    <mergeCell ref="C43:I43"/>
    <mergeCell ref="D44:H44"/>
    <mergeCell ref="C17:I17"/>
    <mergeCell ref="C18:I18"/>
    <mergeCell ref="C19:I19"/>
    <mergeCell ref="C20:I20"/>
    <mergeCell ref="C22:I22"/>
    <mergeCell ref="I23:I2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5"/>
  <sheetViews>
    <sheetView topLeftCell="A15" zoomScaleNormal="100" zoomScaleSheetLayoutView="120" workbookViewId="0">
      <selection activeCell="J34" sqref="J34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4.42578125" customWidth="1"/>
  </cols>
  <sheetData>
    <row r="13" spans="1:9">
      <c r="A13" s="60" t="s">
        <v>0</v>
      </c>
      <c r="B13" s="60"/>
      <c r="C13" s="60"/>
      <c r="D13" s="60"/>
      <c r="E13" s="60"/>
      <c r="F13" s="60"/>
      <c r="G13" s="60"/>
      <c r="H13" s="60"/>
      <c r="I13" s="60"/>
    </row>
    <row r="14" spans="1:9">
      <c r="A14" s="60" t="s">
        <v>1</v>
      </c>
      <c r="B14" s="60"/>
      <c r="C14" s="60"/>
      <c r="D14" s="60"/>
      <c r="E14" s="60"/>
      <c r="F14" s="60"/>
      <c r="G14" s="60"/>
      <c r="H14" s="60"/>
      <c r="I14" s="60"/>
    </row>
    <row r="15" spans="1:9">
      <c r="A15" s="60" t="s">
        <v>2</v>
      </c>
      <c r="B15" s="60"/>
      <c r="C15" s="60"/>
      <c r="D15" s="60"/>
      <c r="E15" s="60"/>
      <c r="F15" s="60"/>
      <c r="G15" s="60"/>
      <c r="H15" s="60"/>
      <c r="I15" s="60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>
      <c r="A17" s="3" t="s">
        <v>12</v>
      </c>
      <c r="B17" s="4">
        <v>-1281.63525</v>
      </c>
      <c r="C17" s="4"/>
      <c r="D17" s="4">
        <v>764.19582000000003</v>
      </c>
      <c r="E17" s="4">
        <v>756.43026999999995</v>
      </c>
      <c r="F17" s="4">
        <v>35.164999999999999</v>
      </c>
      <c r="G17" s="4">
        <v>317.33165000000002</v>
      </c>
      <c r="H17" s="5">
        <v>168.80458999999999</v>
      </c>
      <c r="I17" s="5">
        <f>B17+D17+F17-G17</f>
        <v>-799.60608000000002</v>
      </c>
    </row>
    <row r="19" spans="1:9">
      <c r="A19" t="s">
        <v>13</v>
      </c>
    </row>
    <row r="20" spans="1:9">
      <c r="A20" s="6" t="s">
        <v>14</v>
      </c>
    </row>
    <row r="21" spans="1:9">
      <c r="A21" s="6" t="s">
        <v>15</v>
      </c>
    </row>
    <row r="22" spans="1:9">
      <c r="A22" s="6" t="s">
        <v>16</v>
      </c>
    </row>
    <row r="23" spans="1:9">
      <c r="A23" s="6" t="s">
        <v>17</v>
      </c>
    </row>
    <row r="24" spans="1:9">
      <c r="A24" s="6" t="s">
        <v>18</v>
      </c>
    </row>
    <row r="25" spans="1:9">
      <c r="A25" s="6" t="s">
        <v>19</v>
      </c>
    </row>
    <row r="26" spans="1:9">
      <c r="A26" s="6" t="s">
        <v>20</v>
      </c>
    </row>
    <row r="27" spans="1:9">
      <c r="A27" s="6" t="s">
        <v>21</v>
      </c>
    </row>
    <row r="28" spans="1:9">
      <c r="A28" s="6" t="s">
        <v>22</v>
      </c>
    </row>
    <row r="29" spans="1:9">
      <c r="A29" s="6" t="s">
        <v>23</v>
      </c>
      <c r="I29" s="7"/>
    </row>
    <row r="30" spans="1:9">
      <c r="A30" t="s">
        <v>24</v>
      </c>
      <c r="I30" s="7"/>
    </row>
    <row r="31" spans="1:9">
      <c r="A31" s="6" t="s">
        <v>25</v>
      </c>
      <c r="I31" s="7"/>
    </row>
    <row r="32" spans="1:9">
      <c r="A32" t="s">
        <v>26</v>
      </c>
      <c r="I32" s="7"/>
    </row>
    <row r="33" spans="1:9">
      <c r="A33" s="6" t="s">
        <v>27</v>
      </c>
      <c r="I33" s="7"/>
    </row>
    <row r="34" spans="1:9">
      <c r="A34" s="6" t="s">
        <v>28</v>
      </c>
      <c r="I34" s="7"/>
    </row>
    <row r="35" spans="1:9">
      <c r="A35" s="6" t="s">
        <v>29</v>
      </c>
      <c r="I35" s="7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1"/>
  <sheetViews>
    <sheetView zoomScaleNormal="100" zoomScaleSheetLayoutView="120" workbookViewId="0">
      <selection activeCell="H21" sqref="H21"/>
    </sheetView>
  </sheetViews>
  <sheetFormatPr defaultRowHeight="15"/>
  <cols>
    <col min="2" max="2" width="17.140625" customWidth="1"/>
    <col min="3" max="3" width="13" customWidth="1"/>
    <col min="4" max="4" width="7" customWidth="1"/>
    <col min="5" max="5" width="15.7109375" customWidth="1"/>
    <col min="6" max="6" width="13.5703125" customWidth="1"/>
    <col min="7" max="7" width="13.28515625" customWidth="1"/>
    <col min="8" max="8" width="14.28515625" customWidth="1"/>
    <col min="9" max="9" width="15.140625" customWidth="1"/>
    <col min="10" max="10" width="14.28515625" customWidth="1"/>
    <col min="258" max="258" width="17.140625" customWidth="1"/>
    <col min="259" max="259" width="13" customWidth="1"/>
    <col min="260" max="260" width="7" customWidth="1"/>
    <col min="261" max="261" width="15.7109375" customWidth="1"/>
    <col min="262" max="262" width="13.5703125" customWidth="1"/>
    <col min="263" max="263" width="13.28515625" customWidth="1"/>
    <col min="264" max="264" width="14.28515625" customWidth="1"/>
    <col min="265" max="265" width="15.140625" customWidth="1"/>
    <col min="266" max="266" width="14.28515625" customWidth="1"/>
    <col min="514" max="514" width="17.140625" customWidth="1"/>
    <col min="515" max="515" width="13" customWidth="1"/>
    <col min="516" max="516" width="7" customWidth="1"/>
    <col min="517" max="517" width="15.7109375" customWidth="1"/>
    <col min="518" max="518" width="13.5703125" customWidth="1"/>
    <col min="519" max="519" width="13.28515625" customWidth="1"/>
    <col min="520" max="520" width="14.28515625" customWidth="1"/>
    <col min="521" max="521" width="15.140625" customWidth="1"/>
    <col min="522" max="522" width="14.28515625" customWidth="1"/>
    <col min="770" max="770" width="17.140625" customWidth="1"/>
    <col min="771" max="771" width="13" customWidth="1"/>
    <col min="772" max="772" width="7" customWidth="1"/>
    <col min="773" max="773" width="15.7109375" customWidth="1"/>
    <col min="774" max="774" width="13.5703125" customWidth="1"/>
    <col min="775" max="775" width="13.28515625" customWidth="1"/>
    <col min="776" max="776" width="14.28515625" customWidth="1"/>
    <col min="777" max="777" width="15.140625" customWidth="1"/>
    <col min="778" max="778" width="14.28515625" customWidth="1"/>
    <col min="1026" max="1026" width="17.140625" customWidth="1"/>
    <col min="1027" max="1027" width="13" customWidth="1"/>
    <col min="1028" max="1028" width="7" customWidth="1"/>
    <col min="1029" max="1029" width="15.7109375" customWidth="1"/>
    <col min="1030" max="1030" width="13.5703125" customWidth="1"/>
    <col min="1031" max="1031" width="13.28515625" customWidth="1"/>
    <col min="1032" max="1032" width="14.28515625" customWidth="1"/>
    <col min="1033" max="1033" width="15.140625" customWidth="1"/>
    <col min="1034" max="1034" width="14.28515625" customWidth="1"/>
    <col min="1282" max="1282" width="17.140625" customWidth="1"/>
    <col min="1283" max="1283" width="13" customWidth="1"/>
    <col min="1284" max="1284" width="7" customWidth="1"/>
    <col min="1285" max="1285" width="15.7109375" customWidth="1"/>
    <col min="1286" max="1286" width="13.5703125" customWidth="1"/>
    <col min="1287" max="1287" width="13.28515625" customWidth="1"/>
    <col min="1288" max="1288" width="14.28515625" customWidth="1"/>
    <col min="1289" max="1289" width="15.140625" customWidth="1"/>
    <col min="1290" max="1290" width="14.28515625" customWidth="1"/>
    <col min="1538" max="1538" width="17.140625" customWidth="1"/>
    <col min="1539" max="1539" width="13" customWidth="1"/>
    <col min="1540" max="1540" width="7" customWidth="1"/>
    <col min="1541" max="1541" width="15.7109375" customWidth="1"/>
    <col min="1542" max="1542" width="13.5703125" customWidth="1"/>
    <col min="1543" max="1543" width="13.28515625" customWidth="1"/>
    <col min="1544" max="1544" width="14.28515625" customWidth="1"/>
    <col min="1545" max="1545" width="15.140625" customWidth="1"/>
    <col min="1546" max="1546" width="14.28515625" customWidth="1"/>
    <col min="1794" max="1794" width="17.140625" customWidth="1"/>
    <col min="1795" max="1795" width="13" customWidth="1"/>
    <col min="1796" max="1796" width="7" customWidth="1"/>
    <col min="1797" max="1797" width="15.7109375" customWidth="1"/>
    <col min="1798" max="1798" width="13.5703125" customWidth="1"/>
    <col min="1799" max="1799" width="13.28515625" customWidth="1"/>
    <col min="1800" max="1800" width="14.28515625" customWidth="1"/>
    <col min="1801" max="1801" width="15.140625" customWidth="1"/>
    <col min="1802" max="1802" width="14.28515625" customWidth="1"/>
    <col min="2050" max="2050" width="17.140625" customWidth="1"/>
    <col min="2051" max="2051" width="13" customWidth="1"/>
    <col min="2052" max="2052" width="7" customWidth="1"/>
    <col min="2053" max="2053" width="15.7109375" customWidth="1"/>
    <col min="2054" max="2054" width="13.5703125" customWidth="1"/>
    <col min="2055" max="2055" width="13.28515625" customWidth="1"/>
    <col min="2056" max="2056" width="14.28515625" customWidth="1"/>
    <col min="2057" max="2057" width="15.140625" customWidth="1"/>
    <col min="2058" max="2058" width="14.28515625" customWidth="1"/>
    <col min="2306" max="2306" width="17.140625" customWidth="1"/>
    <col min="2307" max="2307" width="13" customWidth="1"/>
    <col min="2308" max="2308" width="7" customWidth="1"/>
    <col min="2309" max="2309" width="15.7109375" customWidth="1"/>
    <col min="2310" max="2310" width="13.5703125" customWidth="1"/>
    <col min="2311" max="2311" width="13.28515625" customWidth="1"/>
    <col min="2312" max="2312" width="14.28515625" customWidth="1"/>
    <col min="2313" max="2313" width="15.140625" customWidth="1"/>
    <col min="2314" max="2314" width="14.28515625" customWidth="1"/>
    <col min="2562" max="2562" width="17.140625" customWidth="1"/>
    <col min="2563" max="2563" width="13" customWidth="1"/>
    <col min="2564" max="2564" width="7" customWidth="1"/>
    <col min="2565" max="2565" width="15.7109375" customWidth="1"/>
    <col min="2566" max="2566" width="13.5703125" customWidth="1"/>
    <col min="2567" max="2567" width="13.28515625" customWidth="1"/>
    <col min="2568" max="2568" width="14.28515625" customWidth="1"/>
    <col min="2569" max="2569" width="15.140625" customWidth="1"/>
    <col min="2570" max="2570" width="14.28515625" customWidth="1"/>
    <col min="2818" max="2818" width="17.140625" customWidth="1"/>
    <col min="2819" max="2819" width="13" customWidth="1"/>
    <col min="2820" max="2820" width="7" customWidth="1"/>
    <col min="2821" max="2821" width="15.7109375" customWidth="1"/>
    <col min="2822" max="2822" width="13.5703125" customWidth="1"/>
    <col min="2823" max="2823" width="13.28515625" customWidth="1"/>
    <col min="2824" max="2824" width="14.28515625" customWidth="1"/>
    <col min="2825" max="2825" width="15.140625" customWidth="1"/>
    <col min="2826" max="2826" width="14.28515625" customWidth="1"/>
    <col min="3074" max="3074" width="17.140625" customWidth="1"/>
    <col min="3075" max="3075" width="13" customWidth="1"/>
    <col min="3076" max="3076" width="7" customWidth="1"/>
    <col min="3077" max="3077" width="15.7109375" customWidth="1"/>
    <col min="3078" max="3078" width="13.5703125" customWidth="1"/>
    <col min="3079" max="3079" width="13.28515625" customWidth="1"/>
    <col min="3080" max="3080" width="14.28515625" customWidth="1"/>
    <col min="3081" max="3081" width="15.140625" customWidth="1"/>
    <col min="3082" max="3082" width="14.28515625" customWidth="1"/>
    <col min="3330" max="3330" width="17.140625" customWidth="1"/>
    <col min="3331" max="3331" width="13" customWidth="1"/>
    <col min="3332" max="3332" width="7" customWidth="1"/>
    <col min="3333" max="3333" width="15.7109375" customWidth="1"/>
    <col min="3334" max="3334" width="13.5703125" customWidth="1"/>
    <col min="3335" max="3335" width="13.28515625" customWidth="1"/>
    <col min="3336" max="3336" width="14.28515625" customWidth="1"/>
    <col min="3337" max="3337" width="15.140625" customWidth="1"/>
    <col min="3338" max="3338" width="14.28515625" customWidth="1"/>
    <col min="3586" max="3586" width="17.140625" customWidth="1"/>
    <col min="3587" max="3587" width="13" customWidth="1"/>
    <col min="3588" max="3588" width="7" customWidth="1"/>
    <col min="3589" max="3589" width="15.7109375" customWidth="1"/>
    <col min="3590" max="3590" width="13.5703125" customWidth="1"/>
    <col min="3591" max="3591" width="13.28515625" customWidth="1"/>
    <col min="3592" max="3592" width="14.28515625" customWidth="1"/>
    <col min="3593" max="3593" width="15.140625" customWidth="1"/>
    <col min="3594" max="3594" width="14.28515625" customWidth="1"/>
    <col min="3842" max="3842" width="17.140625" customWidth="1"/>
    <col min="3843" max="3843" width="13" customWidth="1"/>
    <col min="3844" max="3844" width="7" customWidth="1"/>
    <col min="3845" max="3845" width="15.7109375" customWidth="1"/>
    <col min="3846" max="3846" width="13.5703125" customWidth="1"/>
    <col min="3847" max="3847" width="13.28515625" customWidth="1"/>
    <col min="3848" max="3848" width="14.28515625" customWidth="1"/>
    <col min="3849" max="3849" width="15.140625" customWidth="1"/>
    <col min="3850" max="3850" width="14.28515625" customWidth="1"/>
    <col min="4098" max="4098" width="17.140625" customWidth="1"/>
    <col min="4099" max="4099" width="13" customWidth="1"/>
    <col min="4100" max="4100" width="7" customWidth="1"/>
    <col min="4101" max="4101" width="15.7109375" customWidth="1"/>
    <col min="4102" max="4102" width="13.5703125" customWidth="1"/>
    <col min="4103" max="4103" width="13.28515625" customWidth="1"/>
    <col min="4104" max="4104" width="14.28515625" customWidth="1"/>
    <col min="4105" max="4105" width="15.140625" customWidth="1"/>
    <col min="4106" max="4106" width="14.28515625" customWidth="1"/>
    <col min="4354" max="4354" width="17.140625" customWidth="1"/>
    <col min="4355" max="4355" width="13" customWidth="1"/>
    <col min="4356" max="4356" width="7" customWidth="1"/>
    <col min="4357" max="4357" width="15.7109375" customWidth="1"/>
    <col min="4358" max="4358" width="13.5703125" customWidth="1"/>
    <col min="4359" max="4359" width="13.28515625" customWidth="1"/>
    <col min="4360" max="4360" width="14.28515625" customWidth="1"/>
    <col min="4361" max="4361" width="15.140625" customWidth="1"/>
    <col min="4362" max="4362" width="14.28515625" customWidth="1"/>
    <col min="4610" max="4610" width="17.140625" customWidth="1"/>
    <col min="4611" max="4611" width="13" customWidth="1"/>
    <col min="4612" max="4612" width="7" customWidth="1"/>
    <col min="4613" max="4613" width="15.7109375" customWidth="1"/>
    <col min="4614" max="4614" width="13.5703125" customWidth="1"/>
    <col min="4615" max="4615" width="13.28515625" customWidth="1"/>
    <col min="4616" max="4616" width="14.28515625" customWidth="1"/>
    <col min="4617" max="4617" width="15.140625" customWidth="1"/>
    <col min="4618" max="4618" width="14.28515625" customWidth="1"/>
    <col min="4866" max="4866" width="17.140625" customWidth="1"/>
    <col min="4867" max="4867" width="13" customWidth="1"/>
    <col min="4868" max="4868" width="7" customWidth="1"/>
    <col min="4869" max="4869" width="15.7109375" customWidth="1"/>
    <col min="4870" max="4870" width="13.5703125" customWidth="1"/>
    <col min="4871" max="4871" width="13.28515625" customWidth="1"/>
    <col min="4872" max="4872" width="14.28515625" customWidth="1"/>
    <col min="4873" max="4873" width="15.140625" customWidth="1"/>
    <col min="4874" max="4874" width="14.28515625" customWidth="1"/>
    <col min="5122" max="5122" width="17.140625" customWidth="1"/>
    <col min="5123" max="5123" width="13" customWidth="1"/>
    <col min="5124" max="5124" width="7" customWidth="1"/>
    <col min="5125" max="5125" width="15.7109375" customWidth="1"/>
    <col min="5126" max="5126" width="13.5703125" customWidth="1"/>
    <col min="5127" max="5127" width="13.28515625" customWidth="1"/>
    <col min="5128" max="5128" width="14.28515625" customWidth="1"/>
    <col min="5129" max="5129" width="15.140625" customWidth="1"/>
    <col min="5130" max="5130" width="14.28515625" customWidth="1"/>
    <col min="5378" max="5378" width="17.140625" customWidth="1"/>
    <col min="5379" max="5379" width="13" customWidth="1"/>
    <col min="5380" max="5380" width="7" customWidth="1"/>
    <col min="5381" max="5381" width="15.7109375" customWidth="1"/>
    <col min="5382" max="5382" width="13.5703125" customWidth="1"/>
    <col min="5383" max="5383" width="13.28515625" customWidth="1"/>
    <col min="5384" max="5384" width="14.28515625" customWidth="1"/>
    <col min="5385" max="5385" width="15.140625" customWidth="1"/>
    <col min="5386" max="5386" width="14.28515625" customWidth="1"/>
    <col min="5634" max="5634" width="17.140625" customWidth="1"/>
    <col min="5635" max="5635" width="13" customWidth="1"/>
    <col min="5636" max="5636" width="7" customWidth="1"/>
    <col min="5637" max="5637" width="15.7109375" customWidth="1"/>
    <col min="5638" max="5638" width="13.5703125" customWidth="1"/>
    <col min="5639" max="5639" width="13.28515625" customWidth="1"/>
    <col min="5640" max="5640" width="14.28515625" customWidth="1"/>
    <col min="5641" max="5641" width="15.140625" customWidth="1"/>
    <col min="5642" max="5642" width="14.28515625" customWidth="1"/>
    <col min="5890" max="5890" width="17.140625" customWidth="1"/>
    <col min="5891" max="5891" width="13" customWidth="1"/>
    <col min="5892" max="5892" width="7" customWidth="1"/>
    <col min="5893" max="5893" width="15.7109375" customWidth="1"/>
    <col min="5894" max="5894" width="13.5703125" customWidth="1"/>
    <col min="5895" max="5895" width="13.28515625" customWidth="1"/>
    <col min="5896" max="5896" width="14.28515625" customWidth="1"/>
    <col min="5897" max="5897" width="15.140625" customWidth="1"/>
    <col min="5898" max="5898" width="14.28515625" customWidth="1"/>
    <col min="6146" max="6146" width="17.140625" customWidth="1"/>
    <col min="6147" max="6147" width="13" customWidth="1"/>
    <col min="6148" max="6148" width="7" customWidth="1"/>
    <col min="6149" max="6149" width="15.7109375" customWidth="1"/>
    <col min="6150" max="6150" width="13.5703125" customWidth="1"/>
    <col min="6151" max="6151" width="13.28515625" customWidth="1"/>
    <col min="6152" max="6152" width="14.28515625" customWidth="1"/>
    <col min="6153" max="6153" width="15.140625" customWidth="1"/>
    <col min="6154" max="6154" width="14.28515625" customWidth="1"/>
    <col min="6402" max="6402" width="17.140625" customWidth="1"/>
    <col min="6403" max="6403" width="13" customWidth="1"/>
    <col min="6404" max="6404" width="7" customWidth="1"/>
    <col min="6405" max="6405" width="15.7109375" customWidth="1"/>
    <col min="6406" max="6406" width="13.5703125" customWidth="1"/>
    <col min="6407" max="6407" width="13.28515625" customWidth="1"/>
    <col min="6408" max="6408" width="14.28515625" customWidth="1"/>
    <col min="6409" max="6409" width="15.140625" customWidth="1"/>
    <col min="6410" max="6410" width="14.28515625" customWidth="1"/>
    <col min="6658" max="6658" width="17.140625" customWidth="1"/>
    <col min="6659" max="6659" width="13" customWidth="1"/>
    <col min="6660" max="6660" width="7" customWidth="1"/>
    <col min="6661" max="6661" width="15.7109375" customWidth="1"/>
    <col min="6662" max="6662" width="13.5703125" customWidth="1"/>
    <col min="6663" max="6663" width="13.28515625" customWidth="1"/>
    <col min="6664" max="6664" width="14.28515625" customWidth="1"/>
    <col min="6665" max="6665" width="15.140625" customWidth="1"/>
    <col min="6666" max="6666" width="14.28515625" customWidth="1"/>
    <col min="6914" max="6914" width="17.140625" customWidth="1"/>
    <col min="6915" max="6915" width="13" customWidth="1"/>
    <col min="6916" max="6916" width="7" customWidth="1"/>
    <col min="6917" max="6917" width="15.7109375" customWidth="1"/>
    <col min="6918" max="6918" width="13.5703125" customWidth="1"/>
    <col min="6919" max="6919" width="13.28515625" customWidth="1"/>
    <col min="6920" max="6920" width="14.28515625" customWidth="1"/>
    <col min="6921" max="6921" width="15.140625" customWidth="1"/>
    <col min="6922" max="6922" width="14.28515625" customWidth="1"/>
    <col min="7170" max="7170" width="17.140625" customWidth="1"/>
    <col min="7171" max="7171" width="13" customWidth="1"/>
    <col min="7172" max="7172" width="7" customWidth="1"/>
    <col min="7173" max="7173" width="15.7109375" customWidth="1"/>
    <col min="7174" max="7174" width="13.5703125" customWidth="1"/>
    <col min="7175" max="7175" width="13.28515625" customWidth="1"/>
    <col min="7176" max="7176" width="14.28515625" customWidth="1"/>
    <col min="7177" max="7177" width="15.140625" customWidth="1"/>
    <col min="7178" max="7178" width="14.28515625" customWidth="1"/>
    <col min="7426" max="7426" width="17.140625" customWidth="1"/>
    <col min="7427" max="7427" width="13" customWidth="1"/>
    <col min="7428" max="7428" width="7" customWidth="1"/>
    <col min="7429" max="7429" width="15.7109375" customWidth="1"/>
    <col min="7430" max="7430" width="13.5703125" customWidth="1"/>
    <col min="7431" max="7431" width="13.28515625" customWidth="1"/>
    <col min="7432" max="7432" width="14.28515625" customWidth="1"/>
    <col min="7433" max="7433" width="15.140625" customWidth="1"/>
    <col min="7434" max="7434" width="14.28515625" customWidth="1"/>
    <col min="7682" max="7682" width="17.140625" customWidth="1"/>
    <col min="7683" max="7683" width="13" customWidth="1"/>
    <col min="7684" max="7684" width="7" customWidth="1"/>
    <col min="7685" max="7685" width="15.7109375" customWidth="1"/>
    <col min="7686" max="7686" width="13.5703125" customWidth="1"/>
    <col min="7687" max="7687" width="13.28515625" customWidth="1"/>
    <col min="7688" max="7688" width="14.28515625" customWidth="1"/>
    <col min="7689" max="7689" width="15.140625" customWidth="1"/>
    <col min="7690" max="7690" width="14.28515625" customWidth="1"/>
    <col min="7938" max="7938" width="17.140625" customWidth="1"/>
    <col min="7939" max="7939" width="13" customWidth="1"/>
    <col min="7940" max="7940" width="7" customWidth="1"/>
    <col min="7941" max="7941" width="15.7109375" customWidth="1"/>
    <col min="7942" max="7942" width="13.5703125" customWidth="1"/>
    <col min="7943" max="7943" width="13.28515625" customWidth="1"/>
    <col min="7944" max="7944" width="14.28515625" customWidth="1"/>
    <col min="7945" max="7945" width="15.140625" customWidth="1"/>
    <col min="7946" max="7946" width="14.28515625" customWidth="1"/>
    <col min="8194" max="8194" width="17.140625" customWidth="1"/>
    <col min="8195" max="8195" width="13" customWidth="1"/>
    <col min="8196" max="8196" width="7" customWidth="1"/>
    <col min="8197" max="8197" width="15.7109375" customWidth="1"/>
    <col min="8198" max="8198" width="13.5703125" customWidth="1"/>
    <col min="8199" max="8199" width="13.28515625" customWidth="1"/>
    <col min="8200" max="8200" width="14.28515625" customWidth="1"/>
    <col min="8201" max="8201" width="15.140625" customWidth="1"/>
    <col min="8202" max="8202" width="14.28515625" customWidth="1"/>
    <col min="8450" max="8450" width="17.140625" customWidth="1"/>
    <col min="8451" max="8451" width="13" customWidth="1"/>
    <col min="8452" max="8452" width="7" customWidth="1"/>
    <col min="8453" max="8453" width="15.7109375" customWidth="1"/>
    <col min="8454" max="8454" width="13.5703125" customWidth="1"/>
    <col min="8455" max="8455" width="13.28515625" customWidth="1"/>
    <col min="8456" max="8456" width="14.28515625" customWidth="1"/>
    <col min="8457" max="8457" width="15.140625" customWidth="1"/>
    <col min="8458" max="8458" width="14.28515625" customWidth="1"/>
    <col min="8706" max="8706" width="17.140625" customWidth="1"/>
    <col min="8707" max="8707" width="13" customWidth="1"/>
    <col min="8708" max="8708" width="7" customWidth="1"/>
    <col min="8709" max="8709" width="15.7109375" customWidth="1"/>
    <col min="8710" max="8710" width="13.5703125" customWidth="1"/>
    <col min="8711" max="8711" width="13.28515625" customWidth="1"/>
    <col min="8712" max="8712" width="14.28515625" customWidth="1"/>
    <col min="8713" max="8713" width="15.140625" customWidth="1"/>
    <col min="8714" max="8714" width="14.28515625" customWidth="1"/>
    <col min="8962" max="8962" width="17.140625" customWidth="1"/>
    <col min="8963" max="8963" width="13" customWidth="1"/>
    <col min="8964" max="8964" width="7" customWidth="1"/>
    <col min="8965" max="8965" width="15.7109375" customWidth="1"/>
    <col min="8966" max="8966" width="13.5703125" customWidth="1"/>
    <col min="8967" max="8967" width="13.28515625" customWidth="1"/>
    <col min="8968" max="8968" width="14.28515625" customWidth="1"/>
    <col min="8969" max="8969" width="15.140625" customWidth="1"/>
    <col min="8970" max="8970" width="14.28515625" customWidth="1"/>
    <col min="9218" max="9218" width="17.140625" customWidth="1"/>
    <col min="9219" max="9219" width="13" customWidth="1"/>
    <col min="9220" max="9220" width="7" customWidth="1"/>
    <col min="9221" max="9221" width="15.7109375" customWidth="1"/>
    <col min="9222" max="9222" width="13.5703125" customWidth="1"/>
    <col min="9223" max="9223" width="13.28515625" customWidth="1"/>
    <col min="9224" max="9224" width="14.28515625" customWidth="1"/>
    <col min="9225" max="9225" width="15.140625" customWidth="1"/>
    <col min="9226" max="9226" width="14.28515625" customWidth="1"/>
    <col min="9474" max="9474" width="17.140625" customWidth="1"/>
    <col min="9475" max="9475" width="13" customWidth="1"/>
    <col min="9476" max="9476" width="7" customWidth="1"/>
    <col min="9477" max="9477" width="15.7109375" customWidth="1"/>
    <col min="9478" max="9478" width="13.5703125" customWidth="1"/>
    <col min="9479" max="9479" width="13.28515625" customWidth="1"/>
    <col min="9480" max="9480" width="14.28515625" customWidth="1"/>
    <col min="9481" max="9481" width="15.140625" customWidth="1"/>
    <col min="9482" max="9482" width="14.28515625" customWidth="1"/>
    <col min="9730" max="9730" width="17.140625" customWidth="1"/>
    <col min="9731" max="9731" width="13" customWidth="1"/>
    <col min="9732" max="9732" width="7" customWidth="1"/>
    <col min="9733" max="9733" width="15.7109375" customWidth="1"/>
    <col min="9734" max="9734" width="13.5703125" customWidth="1"/>
    <col min="9735" max="9735" width="13.28515625" customWidth="1"/>
    <col min="9736" max="9736" width="14.28515625" customWidth="1"/>
    <col min="9737" max="9737" width="15.140625" customWidth="1"/>
    <col min="9738" max="9738" width="14.28515625" customWidth="1"/>
    <col min="9986" max="9986" width="17.140625" customWidth="1"/>
    <col min="9987" max="9987" width="13" customWidth="1"/>
    <col min="9988" max="9988" width="7" customWidth="1"/>
    <col min="9989" max="9989" width="15.7109375" customWidth="1"/>
    <col min="9990" max="9990" width="13.5703125" customWidth="1"/>
    <col min="9991" max="9991" width="13.28515625" customWidth="1"/>
    <col min="9992" max="9992" width="14.28515625" customWidth="1"/>
    <col min="9993" max="9993" width="15.140625" customWidth="1"/>
    <col min="9994" max="9994" width="14.28515625" customWidth="1"/>
    <col min="10242" max="10242" width="17.140625" customWidth="1"/>
    <col min="10243" max="10243" width="13" customWidth="1"/>
    <col min="10244" max="10244" width="7" customWidth="1"/>
    <col min="10245" max="10245" width="15.7109375" customWidth="1"/>
    <col min="10246" max="10246" width="13.5703125" customWidth="1"/>
    <col min="10247" max="10247" width="13.28515625" customWidth="1"/>
    <col min="10248" max="10248" width="14.28515625" customWidth="1"/>
    <col min="10249" max="10249" width="15.140625" customWidth="1"/>
    <col min="10250" max="10250" width="14.28515625" customWidth="1"/>
    <col min="10498" max="10498" width="17.140625" customWidth="1"/>
    <col min="10499" max="10499" width="13" customWidth="1"/>
    <col min="10500" max="10500" width="7" customWidth="1"/>
    <col min="10501" max="10501" width="15.7109375" customWidth="1"/>
    <col min="10502" max="10502" width="13.5703125" customWidth="1"/>
    <col min="10503" max="10503" width="13.28515625" customWidth="1"/>
    <col min="10504" max="10504" width="14.28515625" customWidth="1"/>
    <col min="10505" max="10505" width="15.140625" customWidth="1"/>
    <col min="10506" max="10506" width="14.28515625" customWidth="1"/>
    <col min="10754" max="10754" width="17.140625" customWidth="1"/>
    <col min="10755" max="10755" width="13" customWidth="1"/>
    <col min="10756" max="10756" width="7" customWidth="1"/>
    <col min="10757" max="10757" width="15.7109375" customWidth="1"/>
    <col min="10758" max="10758" width="13.5703125" customWidth="1"/>
    <col min="10759" max="10759" width="13.28515625" customWidth="1"/>
    <col min="10760" max="10760" width="14.28515625" customWidth="1"/>
    <col min="10761" max="10761" width="15.140625" customWidth="1"/>
    <col min="10762" max="10762" width="14.28515625" customWidth="1"/>
    <col min="11010" max="11010" width="17.140625" customWidth="1"/>
    <col min="11011" max="11011" width="13" customWidth="1"/>
    <col min="11012" max="11012" width="7" customWidth="1"/>
    <col min="11013" max="11013" width="15.7109375" customWidth="1"/>
    <col min="11014" max="11014" width="13.5703125" customWidth="1"/>
    <col min="11015" max="11015" width="13.28515625" customWidth="1"/>
    <col min="11016" max="11016" width="14.28515625" customWidth="1"/>
    <col min="11017" max="11017" width="15.140625" customWidth="1"/>
    <col min="11018" max="11018" width="14.28515625" customWidth="1"/>
    <col min="11266" max="11266" width="17.140625" customWidth="1"/>
    <col min="11267" max="11267" width="13" customWidth="1"/>
    <col min="11268" max="11268" width="7" customWidth="1"/>
    <col min="11269" max="11269" width="15.7109375" customWidth="1"/>
    <col min="11270" max="11270" width="13.5703125" customWidth="1"/>
    <col min="11271" max="11271" width="13.28515625" customWidth="1"/>
    <col min="11272" max="11272" width="14.28515625" customWidth="1"/>
    <col min="11273" max="11273" width="15.140625" customWidth="1"/>
    <col min="11274" max="11274" width="14.28515625" customWidth="1"/>
    <col min="11522" max="11522" width="17.140625" customWidth="1"/>
    <col min="11523" max="11523" width="13" customWidth="1"/>
    <col min="11524" max="11524" width="7" customWidth="1"/>
    <col min="11525" max="11525" width="15.7109375" customWidth="1"/>
    <col min="11526" max="11526" width="13.5703125" customWidth="1"/>
    <col min="11527" max="11527" width="13.28515625" customWidth="1"/>
    <col min="11528" max="11528" width="14.28515625" customWidth="1"/>
    <col min="11529" max="11529" width="15.140625" customWidth="1"/>
    <col min="11530" max="11530" width="14.28515625" customWidth="1"/>
    <col min="11778" max="11778" width="17.140625" customWidth="1"/>
    <col min="11779" max="11779" width="13" customWidth="1"/>
    <col min="11780" max="11780" width="7" customWidth="1"/>
    <col min="11781" max="11781" width="15.7109375" customWidth="1"/>
    <col min="11782" max="11782" width="13.5703125" customWidth="1"/>
    <col min="11783" max="11783" width="13.28515625" customWidth="1"/>
    <col min="11784" max="11784" width="14.28515625" customWidth="1"/>
    <col min="11785" max="11785" width="15.140625" customWidth="1"/>
    <col min="11786" max="11786" width="14.28515625" customWidth="1"/>
    <col min="12034" max="12034" width="17.140625" customWidth="1"/>
    <col min="12035" max="12035" width="13" customWidth="1"/>
    <col min="12036" max="12036" width="7" customWidth="1"/>
    <col min="12037" max="12037" width="15.7109375" customWidth="1"/>
    <col min="12038" max="12038" width="13.5703125" customWidth="1"/>
    <col min="12039" max="12039" width="13.28515625" customWidth="1"/>
    <col min="12040" max="12040" width="14.28515625" customWidth="1"/>
    <col min="12041" max="12041" width="15.140625" customWidth="1"/>
    <col min="12042" max="12042" width="14.28515625" customWidth="1"/>
    <col min="12290" max="12290" width="17.140625" customWidth="1"/>
    <col min="12291" max="12291" width="13" customWidth="1"/>
    <col min="12292" max="12292" width="7" customWidth="1"/>
    <col min="12293" max="12293" width="15.7109375" customWidth="1"/>
    <col min="12294" max="12294" width="13.5703125" customWidth="1"/>
    <col min="12295" max="12295" width="13.28515625" customWidth="1"/>
    <col min="12296" max="12296" width="14.28515625" customWidth="1"/>
    <col min="12297" max="12297" width="15.140625" customWidth="1"/>
    <col min="12298" max="12298" width="14.28515625" customWidth="1"/>
    <col min="12546" max="12546" width="17.140625" customWidth="1"/>
    <col min="12547" max="12547" width="13" customWidth="1"/>
    <col min="12548" max="12548" width="7" customWidth="1"/>
    <col min="12549" max="12549" width="15.7109375" customWidth="1"/>
    <col min="12550" max="12550" width="13.5703125" customWidth="1"/>
    <col min="12551" max="12551" width="13.28515625" customWidth="1"/>
    <col min="12552" max="12552" width="14.28515625" customWidth="1"/>
    <col min="12553" max="12553" width="15.140625" customWidth="1"/>
    <col min="12554" max="12554" width="14.28515625" customWidth="1"/>
    <col min="12802" max="12802" width="17.140625" customWidth="1"/>
    <col min="12803" max="12803" width="13" customWidth="1"/>
    <col min="12804" max="12804" width="7" customWidth="1"/>
    <col min="12805" max="12805" width="15.7109375" customWidth="1"/>
    <col min="12806" max="12806" width="13.5703125" customWidth="1"/>
    <col min="12807" max="12807" width="13.28515625" customWidth="1"/>
    <col min="12808" max="12808" width="14.28515625" customWidth="1"/>
    <col min="12809" max="12809" width="15.140625" customWidth="1"/>
    <col min="12810" max="12810" width="14.28515625" customWidth="1"/>
    <col min="13058" max="13058" width="17.140625" customWidth="1"/>
    <col min="13059" max="13059" width="13" customWidth="1"/>
    <col min="13060" max="13060" width="7" customWidth="1"/>
    <col min="13061" max="13061" width="15.7109375" customWidth="1"/>
    <col min="13062" max="13062" width="13.5703125" customWidth="1"/>
    <col min="13063" max="13063" width="13.28515625" customWidth="1"/>
    <col min="13064" max="13064" width="14.28515625" customWidth="1"/>
    <col min="13065" max="13065" width="15.140625" customWidth="1"/>
    <col min="13066" max="13066" width="14.28515625" customWidth="1"/>
    <col min="13314" max="13314" width="17.140625" customWidth="1"/>
    <col min="13315" max="13315" width="13" customWidth="1"/>
    <col min="13316" max="13316" width="7" customWidth="1"/>
    <col min="13317" max="13317" width="15.7109375" customWidth="1"/>
    <col min="13318" max="13318" width="13.5703125" customWidth="1"/>
    <col min="13319" max="13319" width="13.28515625" customWidth="1"/>
    <col min="13320" max="13320" width="14.28515625" customWidth="1"/>
    <col min="13321" max="13321" width="15.140625" customWidth="1"/>
    <col min="13322" max="13322" width="14.28515625" customWidth="1"/>
    <col min="13570" max="13570" width="17.140625" customWidth="1"/>
    <col min="13571" max="13571" width="13" customWidth="1"/>
    <col min="13572" max="13572" width="7" customWidth="1"/>
    <col min="13573" max="13573" width="15.7109375" customWidth="1"/>
    <col min="13574" max="13574" width="13.5703125" customWidth="1"/>
    <col min="13575" max="13575" width="13.28515625" customWidth="1"/>
    <col min="13576" max="13576" width="14.28515625" customWidth="1"/>
    <col min="13577" max="13577" width="15.140625" customWidth="1"/>
    <col min="13578" max="13578" width="14.28515625" customWidth="1"/>
    <col min="13826" max="13826" width="17.140625" customWidth="1"/>
    <col min="13827" max="13827" width="13" customWidth="1"/>
    <col min="13828" max="13828" width="7" customWidth="1"/>
    <col min="13829" max="13829" width="15.7109375" customWidth="1"/>
    <col min="13830" max="13830" width="13.5703125" customWidth="1"/>
    <col min="13831" max="13831" width="13.28515625" customWidth="1"/>
    <col min="13832" max="13832" width="14.28515625" customWidth="1"/>
    <col min="13833" max="13833" width="15.140625" customWidth="1"/>
    <col min="13834" max="13834" width="14.28515625" customWidth="1"/>
    <col min="14082" max="14082" width="17.140625" customWidth="1"/>
    <col min="14083" max="14083" width="13" customWidth="1"/>
    <col min="14084" max="14084" width="7" customWidth="1"/>
    <col min="14085" max="14085" width="15.7109375" customWidth="1"/>
    <col min="14086" max="14086" width="13.5703125" customWidth="1"/>
    <col min="14087" max="14087" width="13.28515625" customWidth="1"/>
    <col min="14088" max="14088" width="14.28515625" customWidth="1"/>
    <col min="14089" max="14089" width="15.140625" customWidth="1"/>
    <col min="14090" max="14090" width="14.28515625" customWidth="1"/>
    <col min="14338" max="14338" width="17.140625" customWidth="1"/>
    <col min="14339" max="14339" width="13" customWidth="1"/>
    <col min="14340" max="14340" width="7" customWidth="1"/>
    <col min="14341" max="14341" width="15.7109375" customWidth="1"/>
    <col min="14342" max="14342" width="13.5703125" customWidth="1"/>
    <col min="14343" max="14343" width="13.28515625" customWidth="1"/>
    <col min="14344" max="14344" width="14.28515625" customWidth="1"/>
    <col min="14345" max="14345" width="15.140625" customWidth="1"/>
    <col min="14346" max="14346" width="14.28515625" customWidth="1"/>
    <col min="14594" max="14594" width="17.140625" customWidth="1"/>
    <col min="14595" max="14595" width="13" customWidth="1"/>
    <col min="14596" max="14596" width="7" customWidth="1"/>
    <col min="14597" max="14597" width="15.7109375" customWidth="1"/>
    <col min="14598" max="14598" width="13.5703125" customWidth="1"/>
    <col min="14599" max="14599" width="13.28515625" customWidth="1"/>
    <col min="14600" max="14600" width="14.28515625" customWidth="1"/>
    <col min="14601" max="14601" width="15.140625" customWidth="1"/>
    <col min="14602" max="14602" width="14.28515625" customWidth="1"/>
    <col min="14850" max="14850" width="17.140625" customWidth="1"/>
    <col min="14851" max="14851" width="13" customWidth="1"/>
    <col min="14852" max="14852" width="7" customWidth="1"/>
    <col min="14853" max="14853" width="15.7109375" customWidth="1"/>
    <col min="14854" max="14854" width="13.5703125" customWidth="1"/>
    <col min="14855" max="14855" width="13.28515625" customWidth="1"/>
    <col min="14856" max="14856" width="14.28515625" customWidth="1"/>
    <col min="14857" max="14857" width="15.140625" customWidth="1"/>
    <col min="14858" max="14858" width="14.28515625" customWidth="1"/>
    <col min="15106" max="15106" width="17.140625" customWidth="1"/>
    <col min="15107" max="15107" width="13" customWidth="1"/>
    <col min="15108" max="15108" width="7" customWidth="1"/>
    <col min="15109" max="15109" width="15.7109375" customWidth="1"/>
    <col min="15110" max="15110" width="13.5703125" customWidth="1"/>
    <col min="15111" max="15111" width="13.28515625" customWidth="1"/>
    <col min="15112" max="15112" width="14.28515625" customWidth="1"/>
    <col min="15113" max="15113" width="15.140625" customWidth="1"/>
    <col min="15114" max="15114" width="14.28515625" customWidth="1"/>
    <col min="15362" max="15362" width="17.140625" customWidth="1"/>
    <col min="15363" max="15363" width="13" customWidth="1"/>
    <col min="15364" max="15364" width="7" customWidth="1"/>
    <col min="15365" max="15365" width="15.7109375" customWidth="1"/>
    <col min="15366" max="15366" width="13.5703125" customWidth="1"/>
    <col min="15367" max="15367" width="13.28515625" customWidth="1"/>
    <col min="15368" max="15368" width="14.28515625" customWidth="1"/>
    <col min="15369" max="15369" width="15.140625" customWidth="1"/>
    <col min="15370" max="15370" width="14.28515625" customWidth="1"/>
    <col min="15618" max="15618" width="17.140625" customWidth="1"/>
    <col min="15619" max="15619" width="13" customWidth="1"/>
    <col min="15620" max="15620" width="7" customWidth="1"/>
    <col min="15621" max="15621" width="15.7109375" customWidth="1"/>
    <col min="15622" max="15622" width="13.5703125" customWidth="1"/>
    <col min="15623" max="15623" width="13.28515625" customWidth="1"/>
    <col min="15624" max="15624" width="14.28515625" customWidth="1"/>
    <col min="15625" max="15625" width="15.140625" customWidth="1"/>
    <col min="15626" max="15626" width="14.28515625" customWidth="1"/>
    <col min="15874" max="15874" width="17.140625" customWidth="1"/>
    <col min="15875" max="15875" width="13" customWidth="1"/>
    <col min="15876" max="15876" width="7" customWidth="1"/>
    <col min="15877" max="15877" width="15.7109375" customWidth="1"/>
    <col min="15878" max="15878" width="13.5703125" customWidth="1"/>
    <col min="15879" max="15879" width="13.28515625" customWidth="1"/>
    <col min="15880" max="15880" width="14.28515625" customWidth="1"/>
    <col min="15881" max="15881" width="15.140625" customWidth="1"/>
    <col min="15882" max="15882" width="14.28515625" customWidth="1"/>
    <col min="16130" max="16130" width="17.140625" customWidth="1"/>
    <col min="16131" max="16131" width="13" customWidth="1"/>
    <col min="16132" max="16132" width="7" customWidth="1"/>
    <col min="16133" max="16133" width="15.7109375" customWidth="1"/>
    <col min="16134" max="16134" width="13.5703125" customWidth="1"/>
    <col min="16135" max="16135" width="13.28515625" customWidth="1"/>
    <col min="16136" max="16136" width="14.28515625" customWidth="1"/>
    <col min="16137" max="16137" width="15.140625" customWidth="1"/>
    <col min="16138" max="16138" width="14.28515625" customWidth="1"/>
  </cols>
  <sheetData>
    <row r="2" spans="2:10">
      <c r="B2" s="61" t="s">
        <v>76</v>
      </c>
      <c r="C2" s="61"/>
      <c r="D2" s="61"/>
      <c r="E2" s="61"/>
      <c r="F2" s="61"/>
      <c r="G2" s="61"/>
      <c r="H2" s="61"/>
      <c r="I2" s="61"/>
      <c r="J2" s="62"/>
    </row>
    <row r="3" spans="2:10">
      <c r="B3" s="63"/>
      <c r="C3" s="63"/>
      <c r="D3" s="63"/>
      <c r="E3" s="63"/>
      <c r="F3" s="63"/>
      <c r="G3" s="63"/>
      <c r="H3" s="63"/>
      <c r="I3" s="63"/>
      <c r="J3" s="63"/>
    </row>
    <row r="4" spans="2:10">
      <c r="B4" s="64"/>
      <c r="C4" s="65"/>
      <c r="D4" s="66"/>
      <c r="E4" s="67" t="s">
        <v>77</v>
      </c>
      <c r="F4" s="68"/>
      <c r="G4" s="69" t="s">
        <v>78</v>
      </c>
      <c r="H4" s="70"/>
      <c r="I4" s="71"/>
      <c r="J4" s="63"/>
    </row>
    <row r="5" spans="2:10" ht="39">
      <c r="B5" s="72" t="s">
        <v>79</v>
      </c>
      <c r="C5" s="73" t="s">
        <v>80</v>
      </c>
      <c r="D5" s="74"/>
      <c r="E5" s="75" t="s">
        <v>81</v>
      </c>
      <c r="F5" s="75" t="s">
        <v>82</v>
      </c>
      <c r="G5" s="76" t="s">
        <v>83</v>
      </c>
      <c r="H5" s="77" t="s">
        <v>84</v>
      </c>
      <c r="I5" s="71"/>
      <c r="J5" s="63"/>
    </row>
    <row r="6" spans="2:10" ht="33.75" customHeight="1">
      <c r="B6" s="78" t="s">
        <v>85</v>
      </c>
      <c r="C6" s="79" t="s">
        <v>86</v>
      </c>
      <c r="D6" s="80"/>
      <c r="E6" s="81"/>
      <c r="F6" s="82">
        <v>3387700</v>
      </c>
      <c r="G6" s="82">
        <v>406600</v>
      </c>
      <c r="H6" s="82">
        <f>+F6-G6</f>
        <v>2981100</v>
      </c>
      <c r="I6" s="71"/>
      <c r="J6" s="63"/>
    </row>
    <row r="7" spans="2:10">
      <c r="B7" s="83"/>
      <c r="C7" s="84"/>
      <c r="D7" s="84"/>
      <c r="E7" s="85"/>
      <c r="F7" s="82">
        <f>G7+H7</f>
        <v>0</v>
      </c>
      <c r="G7" s="82"/>
      <c r="H7" s="82"/>
      <c r="I7" s="63"/>
      <c r="J7" s="63"/>
    </row>
    <row r="8" spans="2:10">
      <c r="B8" s="85" t="s">
        <v>87</v>
      </c>
      <c r="C8" s="86"/>
      <c r="D8" s="86"/>
      <c r="E8" s="86"/>
      <c r="F8" s="87">
        <f>SUM(F6:F7)</f>
        <v>3387700</v>
      </c>
      <c r="G8" s="87">
        <f>SUM(G6:G7)</f>
        <v>406600</v>
      </c>
      <c r="H8" s="87">
        <f>SUM(H6:H7)</f>
        <v>2981100</v>
      </c>
      <c r="I8" s="63"/>
      <c r="J8" s="63"/>
    </row>
    <row r="9" spans="2:10">
      <c r="B9" s="88"/>
      <c r="C9" s="86"/>
      <c r="D9" s="86"/>
      <c r="E9" s="86"/>
      <c r="F9" s="86"/>
      <c r="G9" s="71"/>
      <c r="H9" s="71"/>
      <c r="I9" s="63"/>
    </row>
    <row r="10" spans="2:10">
      <c r="B10" s="88"/>
      <c r="C10" s="86"/>
      <c r="D10" s="86"/>
      <c r="E10" s="86"/>
      <c r="F10" s="86"/>
      <c r="G10" s="71"/>
      <c r="H10" s="71"/>
      <c r="I10" s="63"/>
    </row>
    <row r="11" spans="2:10">
      <c r="B11" s="88"/>
      <c r="C11" s="86"/>
      <c r="D11" s="86"/>
      <c r="E11" s="86"/>
      <c r="F11" s="86"/>
      <c r="G11" s="71"/>
      <c r="H11" s="71"/>
      <c r="I11" s="63"/>
    </row>
    <row r="12" spans="2:10">
      <c r="B12" s="63"/>
      <c r="C12" s="89" t="s">
        <v>88</v>
      </c>
      <c r="D12" s="90"/>
      <c r="E12" s="90"/>
      <c r="F12" s="90"/>
      <c r="G12" s="91">
        <v>33447.300000000003</v>
      </c>
      <c r="H12" s="63"/>
      <c r="I12" s="63"/>
    </row>
    <row r="13" spans="2:10">
      <c r="B13" s="63"/>
      <c r="C13" s="89" t="s">
        <v>89</v>
      </c>
      <c r="D13" s="90"/>
      <c r="E13" s="90"/>
      <c r="F13" s="90"/>
      <c r="G13" s="92">
        <v>0</v>
      </c>
      <c r="H13" s="63"/>
      <c r="I13" s="63"/>
    </row>
    <row r="14" spans="2:10">
      <c r="B14" s="63"/>
      <c r="C14" s="89" t="s">
        <v>90</v>
      </c>
      <c r="D14" s="90"/>
      <c r="E14" s="90"/>
      <c r="F14" s="90"/>
      <c r="G14" s="92">
        <v>11207.81</v>
      </c>
      <c r="H14" s="63"/>
      <c r="I14" s="63"/>
    </row>
    <row r="15" spans="2:10">
      <c r="B15" s="63"/>
      <c r="C15" s="89" t="s">
        <v>91</v>
      </c>
      <c r="D15" s="90"/>
      <c r="E15" s="90"/>
      <c r="F15" s="90"/>
      <c r="G15" s="91">
        <f>G12+G13-G14</f>
        <v>22239.490000000005</v>
      </c>
      <c r="H15" s="63"/>
      <c r="I15" s="63"/>
    </row>
    <row r="16" spans="2:10">
      <c r="B16" s="63"/>
      <c r="C16" s="93"/>
      <c r="D16" s="93"/>
      <c r="E16" s="93"/>
      <c r="F16" s="93"/>
      <c r="G16" s="93"/>
      <c r="H16" s="93"/>
      <c r="I16" s="63"/>
    </row>
    <row r="17" spans="2:8">
      <c r="B17" s="63"/>
      <c r="C17" s="89" t="s">
        <v>92</v>
      </c>
      <c r="D17" s="90"/>
      <c r="E17" s="90"/>
      <c r="F17" s="90"/>
      <c r="G17" s="90"/>
      <c r="H17" s="94">
        <v>1867820.56</v>
      </c>
    </row>
    <row r="18" spans="2:8">
      <c r="B18" s="63"/>
      <c r="C18" s="89" t="s">
        <v>93</v>
      </c>
      <c r="D18" s="90"/>
      <c r="E18" s="90"/>
      <c r="F18" s="90"/>
      <c r="G18" s="90"/>
      <c r="H18" s="95">
        <f>+G13</f>
        <v>0</v>
      </c>
    </row>
    <row r="19" spans="2:8">
      <c r="B19" s="63"/>
      <c r="C19" s="89" t="s">
        <v>94</v>
      </c>
      <c r="D19" s="90"/>
      <c r="E19" s="90"/>
      <c r="F19" s="90"/>
      <c r="G19" s="90"/>
      <c r="H19" s="96"/>
    </row>
    <row r="20" spans="2:8">
      <c r="B20" s="63"/>
      <c r="C20" s="89" t="s">
        <v>95</v>
      </c>
      <c r="D20" s="90"/>
      <c r="E20" s="90"/>
      <c r="F20" s="90"/>
      <c r="G20" s="90"/>
      <c r="H20" s="97">
        <f>+G8</f>
        <v>406600</v>
      </c>
    </row>
    <row r="21" spans="2:8">
      <c r="B21" s="63"/>
      <c r="C21" s="98" t="s">
        <v>96</v>
      </c>
      <c r="D21" s="99"/>
      <c r="E21" s="99"/>
      <c r="F21" s="99"/>
      <c r="G21" s="99"/>
      <c r="H21" s="94">
        <f>H19+H18+H17-H20</f>
        <v>1461220.56</v>
      </c>
    </row>
  </sheetData>
  <mergeCells count="5">
    <mergeCell ref="B2:I2"/>
    <mergeCell ref="G4:H4"/>
    <mergeCell ref="C5:D5"/>
    <mergeCell ref="C6:D6"/>
    <mergeCell ref="C7:D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Молодежная6</vt:lpstr>
      <vt:lpstr>текущ</vt:lpstr>
      <vt:lpstr>энергосбер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2024-03-05T12:08:29Z</dcterms:created>
  <dcterms:modified xsi:type="dcterms:W3CDTF">2024-03-11T13:03:44Z</dcterms:modified>
</cp:coreProperties>
</file>