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Молодежная7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3" i="1"/>
  <c r="G52"/>
  <c r="D52"/>
  <c r="D45"/>
  <c r="J44"/>
  <c r="H44"/>
  <c r="F44"/>
  <c r="F43"/>
  <c r="E43"/>
  <c r="G43" s="1"/>
  <c r="F42"/>
  <c r="E42"/>
  <c r="G42" s="1"/>
  <c r="K41"/>
  <c r="J41"/>
  <c r="H41"/>
  <c r="J40"/>
  <c r="H40"/>
  <c r="J39"/>
  <c r="H39"/>
  <c r="K38"/>
  <c r="J38"/>
  <c r="H38"/>
  <c r="H37"/>
  <c r="J36"/>
  <c r="H36"/>
  <c r="G36"/>
  <c r="J35"/>
  <c r="H35"/>
  <c r="J34"/>
  <c r="F34"/>
  <c r="F45" s="1"/>
  <c r="E34"/>
  <c r="E52" s="1"/>
  <c r="L33"/>
  <c r="J33"/>
  <c r="H33"/>
  <c r="K33" s="1"/>
  <c r="G33"/>
  <c r="F33"/>
  <c r="F52" s="1"/>
  <c r="G30"/>
  <c r="F30"/>
  <c r="E30"/>
  <c r="D30"/>
  <c r="D58" s="1"/>
  <c r="K29"/>
  <c r="H29"/>
  <c r="K28"/>
  <c r="H28"/>
  <c r="K27"/>
  <c r="H27"/>
  <c r="K26"/>
  <c r="H26"/>
  <c r="H30" s="1"/>
  <c r="K25"/>
  <c r="H25"/>
  <c r="G45" l="1"/>
  <c r="G54" s="1"/>
  <c r="E45"/>
  <c r="E54" s="1"/>
  <c r="H42"/>
  <c r="H43"/>
  <c r="H45" s="1"/>
  <c r="H48" s="1"/>
  <c r="H34"/>
  <c r="H52" s="1"/>
</calcChain>
</file>

<file path=xl/sharedStrings.xml><?xml version="1.0" encoding="utf-8"?>
<sst xmlns="http://schemas.openxmlformats.org/spreadsheetml/2006/main" count="82" uniqueCount="75">
  <si>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</si>
  <si>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</si>
  <si>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</si>
  <si>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Молодежная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</si>
  <si>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</si>
  <si>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</si>
  <si>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</si>
  <si>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</si>
  <si>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</si>
  <si>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</si>
  <si>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</si>
  <si>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</si>
  <si>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</si>
  <si>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</si>
  <si>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</si>
  <si>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</si>
  <si>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</si>
  <si>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</si>
  <si>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</si>
  <si>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01.01.2024г. (руб.)</t>
  </si>
  <si>
    <t>Наименование подрядчика</t>
  </si>
  <si>
    <t>Упр. и сод.общего им-ва</t>
  </si>
  <si>
    <t>ООО "Уют-Сервис", договор управления № Н/2011-111 от 01.12.2011г.</t>
  </si>
  <si>
    <t>Текущий ремонт</t>
  </si>
  <si>
    <t>Капитальный ремонт</t>
  </si>
  <si>
    <t>Лифт</t>
  </si>
  <si>
    <t>ООО "СЗЛК", ООО ИЦ "Ликон"</t>
  </si>
  <si>
    <t>Доп услуга лифт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</si>
  <si>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</si>
  <si>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</si>
  <si>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</si>
  <si>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</si>
  <si>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</si>
  <si>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</si>
  <si>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</si>
  <si>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</si>
  <si>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</si>
  <si>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</si>
  <si>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</si>
  <si>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</si>
  <si>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</si>
  <si>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</si>
  <si>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</si>
  <si>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</si>
  <si>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</si>
  <si>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</si>
  <si>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</si>
  <si>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</si>
  <si>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</si>
  <si>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№7  по ул. Молодежная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</si>
  <si>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</si>
  <si>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</si>
  <si>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</si>
  <si>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</si>
  <si>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</si>
  <si>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</si>
  <si>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</si>
  <si>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</si>
  <si>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</si>
  <si>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</si>
  <si>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243.06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</si>
  <si>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</si>
  <si>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- 1.53 т.р.</t>
  </si>
  <si>
    <t>Ремонт систем ГВС, ХВС, ЦО - 0.03 т.р.</t>
  </si>
  <si>
    <t>Ремонт тепловых сетей,тепловых пунктов и систем теплопотребления -10.77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</si>
  <si>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</si>
  <si>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- 8.90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</si>
  <si>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</si>
  <si>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</si>
  <si>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- 2.71  т.р.</t>
  </si>
  <si>
    <t>Аварийные работы - 13.46 т.р.</t>
  </si>
  <si>
    <t>Расходные материалы -  0.38т.р.</t>
  </si>
  <si>
    <t>Материалы для ремонта лифтового оборудования -13.67т.р.</t>
  </si>
  <si>
    <t>герметизация швов - 24.50 т.р.</t>
  </si>
  <si>
    <t>косметический ремонт подъезда - 167.11 т.р.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</si>
</sst>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0" fillId="0" borderId="0" xfId="0" applyFont="1" applyFill="1" applyBorder="1"/>
    <xf numFmtId="0" fontId="12" fillId="0" borderId="0" xfId="0" applyFont="1" applyFill="1"/>
    <xf numFmtId="4" fontId="14" fillId="0" borderId="0" xfId="0" applyNumberFormat="1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" fillId="3" borderId="0" xfId="1" applyFill="1"/>
    <xf numFmtId="0" fontId="19" fillId="3" borderId="0" xfId="1" applyFont="1" applyFill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opLeftCell="C21" workbookViewId="0">
      <selection activeCell="E54" sqref="E54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7.140625" style="47" customWidth="1"/>
    <col min="4" max="4" width="13.140625" style="47" customWidth="1"/>
    <col min="5" max="5" width="12.5703125" style="47" customWidth="1"/>
    <col min="6" max="6" width="13.28515625" style="47" customWidth="1"/>
    <col min="7" max="7" width="11.85546875" style="47" customWidth="1"/>
    <col min="8" max="8" width="13.28515625" style="47" customWidth="1"/>
    <col min="9" max="9" width="23.85546875" style="47" customWidth="1"/>
    <col min="10" max="10" width="10.7109375" style="2" hidden="1" customWidth="1"/>
    <col min="11" max="11" width="9.5703125" style="2" hidden="1" customWidth="1"/>
    <col min="12" max="12" width="0" style="2" hidden="1" customWidth="1"/>
    <col min="13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4.25">
      <c r="C19" s="9" t="s">
        <v>1</v>
      </c>
      <c r="D19" s="9"/>
      <c r="E19" s="9"/>
      <c r="F19" s="9"/>
      <c r="G19" s="9"/>
      <c r="H19" s="9"/>
      <c r="I19" s="9"/>
    </row>
    <row r="20" spans="3:11">
      <c r="C20" s="10" t="s">
        <v>2</v>
      </c>
      <c r="D20" s="10"/>
      <c r="E20" s="10"/>
      <c r="F20" s="10"/>
      <c r="G20" s="10"/>
      <c r="H20" s="10"/>
      <c r="I20" s="10"/>
    </row>
    <row r="21" spans="3:11">
      <c r="C21" s="10" t="s">
        <v>3</v>
      </c>
      <c r="D21" s="10"/>
      <c r="E21" s="10"/>
      <c r="F21" s="10"/>
      <c r="G21" s="10"/>
      <c r="H21" s="10"/>
      <c r="I21" s="10"/>
    </row>
    <row r="22" spans="3:11" ht="6" customHeight="1" thickBot="1">
      <c r="C22" s="11"/>
      <c r="D22" s="11"/>
      <c r="E22" s="11"/>
      <c r="F22" s="11"/>
      <c r="G22" s="11"/>
      <c r="H22" s="11"/>
      <c r="I22" s="11"/>
    </row>
    <row r="23" spans="3:11" ht="51" customHeight="1" thickBot="1">
      <c r="C23" s="12" t="s">
        <v>4</v>
      </c>
      <c r="D23" s="13" t="s">
        <v>5</v>
      </c>
      <c r="E23" s="14" t="s">
        <v>6</v>
      </c>
      <c r="F23" s="14" t="s">
        <v>7</v>
      </c>
      <c r="G23" s="14" t="s">
        <v>8</v>
      </c>
      <c r="H23" s="14" t="s">
        <v>5</v>
      </c>
      <c r="I23" s="13" t="s">
        <v>9</v>
      </c>
    </row>
    <row r="24" spans="3:11" ht="13.5" customHeight="1" thickBot="1">
      <c r="C24" s="15" t="s">
        <v>10</v>
      </c>
      <c r="D24" s="16"/>
      <c r="E24" s="16"/>
      <c r="F24" s="16"/>
      <c r="G24" s="16"/>
      <c r="H24" s="16"/>
      <c r="I24" s="17"/>
    </row>
    <row r="25" spans="3:11" ht="13.5" customHeight="1" thickBot="1">
      <c r="C25" s="18" t="s">
        <v>11</v>
      </c>
      <c r="D25" s="19">
        <v>42135.46</v>
      </c>
      <c r="E25" s="20"/>
      <c r="F25" s="20">
        <v>17529.169999999998</v>
      </c>
      <c r="G25" s="20"/>
      <c r="H25" s="20">
        <f>+D25+E25-F25</f>
        <v>24606.29</v>
      </c>
      <c r="I25" s="21" t="s">
        <v>12</v>
      </c>
      <c r="K25" s="22">
        <f>50766.62+40380.63+14610.34+442342.97-7601.9</f>
        <v>540498.65999999992</v>
      </c>
    </row>
    <row r="26" spans="3:11" ht="13.5" customHeight="1" thickBot="1">
      <c r="C26" s="18" t="s">
        <v>13</v>
      </c>
      <c r="D26" s="19">
        <v>4763.8500000000022</v>
      </c>
      <c r="E26" s="23"/>
      <c r="F26" s="23"/>
      <c r="G26" s="20"/>
      <c r="H26" s="20">
        <f>+D26+E26-F26</f>
        <v>4763.8500000000022</v>
      </c>
      <c r="I26" s="24"/>
      <c r="K26" s="22">
        <f>4335.03+25810.39+14103.2+194652.66-22063.44</f>
        <v>216837.84</v>
      </c>
    </row>
    <row r="27" spans="3:11" ht="13.5" customHeight="1" thickBot="1">
      <c r="C27" s="18" t="s">
        <v>14</v>
      </c>
      <c r="D27" s="19">
        <v>3189.8400000000024</v>
      </c>
      <c r="E27" s="23"/>
      <c r="F27" s="23"/>
      <c r="G27" s="20"/>
      <c r="H27" s="20">
        <f>+D27+E27-F27</f>
        <v>3189.8400000000024</v>
      </c>
      <c r="I27" s="24"/>
      <c r="K27" s="22">
        <f>2428.61+96315.56-14425.15+26110</f>
        <v>110429.02</v>
      </c>
    </row>
    <row r="28" spans="3:11" ht="13.5" customHeight="1" thickBot="1">
      <c r="C28" s="18" t="s">
        <v>15</v>
      </c>
      <c r="D28" s="19">
        <v>1895.5299999999984</v>
      </c>
      <c r="E28" s="23"/>
      <c r="F28" s="23"/>
      <c r="G28" s="20"/>
      <c r="H28" s="20">
        <f>+D28+E28-F28</f>
        <v>1895.5299999999984</v>
      </c>
      <c r="I28" s="24"/>
      <c r="K28" s="2">
        <f>531.04+29261.89-2966.42+3805.07+34666.65-5062.63+8979.61</f>
        <v>69215.210000000006</v>
      </c>
    </row>
    <row r="29" spans="3:11" ht="13.5" hidden="1" customHeight="1" thickBot="1">
      <c r="C29" s="18" t="s">
        <v>16</v>
      </c>
      <c r="D29" s="19"/>
      <c r="E29" s="23"/>
      <c r="F29" s="23"/>
      <c r="G29" s="20"/>
      <c r="H29" s="20">
        <f>+D29+E29-F29</f>
        <v>0</v>
      </c>
      <c r="I29" s="25"/>
      <c r="K29" s="2">
        <f>457.46+951.84-181.38+3658.88-86.1+43.66+195.62</f>
        <v>5039.9799999999996</v>
      </c>
    </row>
    <row r="30" spans="3:11" ht="13.5" customHeight="1" thickBot="1">
      <c r="C30" s="18" t="s">
        <v>17</v>
      </c>
      <c r="D30" s="26">
        <f>SUM(D25:D29)</f>
        <v>51984.68</v>
      </c>
      <c r="E30" s="27">
        <f>SUM(E25:E29)</f>
        <v>0</v>
      </c>
      <c r="F30" s="27">
        <f>SUM(F25:F29)</f>
        <v>17529.169999999998</v>
      </c>
      <c r="G30" s="27">
        <f>SUM(G25:G29)</f>
        <v>0</v>
      </c>
      <c r="H30" s="27">
        <f>SUM(H25:H29)</f>
        <v>34455.51</v>
      </c>
      <c r="I30" s="18"/>
    </row>
    <row r="31" spans="3:11" ht="13.5" customHeight="1" thickBot="1">
      <c r="C31" s="28" t="s">
        <v>18</v>
      </c>
      <c r="D31" s="28"/>
      <c r="E31" s="28"/>
      <c r="F31" s="28"/>
      <c r="G31" s="28"/>
      <c r="H31" s="28"/>
      <c r="I31" s="28"/>
    </row>
    <row r="32" spans="3:11" ht="49.5" customHeight="1" thickBot="1">
      <c r="C32" s="29" t="s">
        <v>4</v>
      </c>
      <c r="D32" s="13" t="s">
        <v>5</v>
      </c>
      <c r="E32" s="14" t="s">
        <v>6</v>
      </c>
      <c r="F32" s="14" t="s">
        <v>7</v>
      </c>
      <c r="G32" s="14" t="s">
        <v>8</v>
      </c>
      <c r="H32" s="14" t="s">
        <v>19</v>
      </c>
      <c r="I32" s="30" t="s">
        <v>20</v>
      </c>
    </row>
    <row r="33" spans="3:12" ht="24.75" customHeight="1" thickBot="1">
      <c r="C33" s="12" t="s">
        <v>21</v>
      </c>
      <c r="D33" s="31">
        <v>415998.20999999996</v>
      </c>
      <c r="E33" s="32">
        <v>3273588.57</v>
      </c>
      <c r="F33" s="32">
        <f>3249736.07-4430.03</f>
        <v>3245306.04</v>
      </c>
      <c r="G33" s="32">
        <f>+E33</f>
        <v>3273588.57</v>
      </c>
      <c r="H33" s="32">
        <f t="shared" ref="H33:H44" si="0">+D33+E33-F33</f>
        <v>444280.73999999976</v>
      </c>
      <c r="I33" s="33" t="s">
        <v>22</v>
      </c>
      <c r="J33" s="2">
        <f>280885.74-6130.76+780.26-16.82+2664.19-54.61+518.72-26.18+3875.82-170.72+7.63+59.32</f>
        <v>282392.59000000003</v>
      </c>
      <c r="K33" s="34">
        <f>+H33-J33</f>
        <v>161888.14999999973</v>
      </c>
      <c r="L33" s="34">
        <f>268214.14-439.34+32.5+71.53+17.44+135.28-D33</f>
        <v>-147966.65999999992</v>
      </c>
    </row>
    <row r="34" spans="3:12" ht="14.25" customHeight="1" thickBot="1">
      <c r="C34" s="18" t="s">
        <v>23</v>
      </c>
      <c r="D34" s="19">
        <v>170177.31000000029</v>
      </c>
      <c r="E34" s="20">
        <f>691821.99+150941.19</f>
        <v>842763.17999999993</v>
      </c>
      <c r="F34" s="20">
        <f>220119.22+687642.47</f>
        <v>907761.69</v>
      </c>
      <c r="G34" s="32">
        <v>243059.11</v>
      </c>
      <c r="H34" s="32">
        <f t="shared" si="0"/>
        <v>105178.80000000028</v>
      </c>
      <c r="I34" s="35"/>
      <c r="J34" s="2">
        <f>55455.46-1234.31</f>
        <v>54221.15</v>
      </c>
    </row>
    <row r="35" spans="3:12" ht="13.5" customHeight="1" thickBot="1">
      <c r="C35" s="29" t="s">
        <v>24</v>
      </c>
      <c r="D35" s="36">
        <v>956.00000000000011</v>
      </c>
      <c r="E35" s="20"/>
      <c r="F35" s="20">
        <v>956</v>
      </c>
      <c r="G35" s="32"/>
      <c r="H35" s="32">
        <f t="shared" si="0"/>
        <v>0</v>
      </c>
      <c r="I35" s="37"/>
      <c r="J35" s="2">
        <f>41854.11-588.54</f>
        <v>41265.57</v>
      </c>
    </row>
    <row r="36" spans="3:12" ht="12.75" customHeight="1" thickBot="1">
      <c r="C36" s="18" t="s">
        <v>25</v>
      </c>
      <c r="D36" s="19">
        <v>55234.25</v>
      </c>
      <c r="E36" s="20">
        <v>370205.15</v>
      </c>
      <c r="F36" s="20">
        <v>366836.09</v>
      </c>
      <c r="G36" s="32">
        <f>255159.28-13674.64</f>
        <v>241484.64</v>
      </c>
      <c r="H36" s="32">
        <f t="shared" si="0"/>
        <v>58603.31</v>
      </c>
      <c r="I36" s="37" t="s">
        <v>26</v>
      </c>
      <c r="J36" s="2">
        <f>34090.46-1241.12</f>
        <v>32849.339999999997</v>
      </c>
    </row>
    <row r="37" spans="3:12" ht="12.75" customHeight="1" thickBot="1">
      <c r="C37" s="18" t="s">
        <v>27</v>
      </c>
      <c r="D37" s="19">
        <v>1.1368683772161603E-11</v>
      </c>
      <c r="E37" s="20"/>
      <c r="F37" s="20"/>
      <c r="G37" s="32"/>
      <c r="H37" s="32">
        <f t="shared" si="0"/>
        <v>1.1368683772161603E-11</v>
      </c>
      <c r="I37" s="37"/>
    </row>
    <row r="38" spans="3:12" ht="26.25" customHeight="1" thickBot="1">
      <c r="C38" s="18" t="s">
        <v>28</v>
      </c>
      <c r="D38" s="19">
        <v>4781.6000000000004</v>
      </c>
      <c r="E38" s="20"/>
      <c r="F38" s="20">
        <v>3752.01</v>
      </c>
      <c r="G38" s="32"/>
      <c r="H38" s="32">
        <f t="shared" si="0"/>
        <v>1029.5900000000001</v>
      </c>
      <c r="I38" s="38" t="s">
        <v>29</v>
      </c>
      <c r="J38" s="2">
        <f>20885.55+36526.05-93.66</f>
        <v>57317.94</v>
      </c>
      <c r="K38" s="22">
        <f>37292.57-1314.27+13374.59+10287.01</f>
        <v>59639.9</v>
      </c>
    </row>
    <row r="39" spans="3:12" ht="25.5" customHeight="1" thickBot="1">
      <c r="C39" s="18" t="s">
        <v>30</v>
      </c>
      <c r="D39" s="19">
        <v>4328.2699999999968</v>
      </c>
      <c r="E39" s="23">
        <v>34870.080000000002</v>
      </c>
      <c r="F39" s="23">
        <v>34469.050000000003</v>
      </c>
      <c r="G39" s="32">
        <v>18117</v>
      </c>
      <c r="H39" s="32">
        <f t="shared" si="0"/>
        <v>4729.2999999999956</v>
      </c>
      <c r="I39" s="38" t="s">
        <v>31</v>
      </c>
      <c r="J39" s="2">
        <f>2913.38-64.64</f>
        <v>2848.7400000000002</v>
      </c>
    </row>
    <row r="40" spans="3:12" ht="13.5" customHeight="1" thickBot="1">
      <c r="C40" s="29" t="s">
        <v>32</v>
      </c>
      <c r="D40" s="19">
        <v>2533.1300000000006</v>
      </c>
      <c r="E40" s="23"/>
      <c r="F40" s="23">
        <v>1416.22</v>
      </c>
      <c r="G40" s="32"/>
      <c r="H40" s="32">
        <f t="shared" si="0"/>
        <v>1116.9100000000005</v>
      </c>
      <c r="I40" s="37"/>
      <c r="J40" s="2">
        <f>45593.45-458.8</f>
        <v>45134.649999999994</v>
      </c>
    </row>
    <row r="41" spans="3:12" ht="13.5" customHeight="1" thickBot="1">
      <c r="C41" s="29" t="s">
        <v>33</v>
      </c>
      <c r="D41" s="19">
        <v>-6.4499999999997728</v>
      </c>
      <c r="E41" s="23"/>
      <c r="F41" s="23">
        <v>-2.2000000000000002</v>
      </c>
      <c r="G41" s="32"/>
      <c r="H41" s="32">
        <f t="shared" si="0"/>
        <v>-4.2499999999997726</v>
      </c>
      <c r="I41" s="37"/>
      <c r="J41" s="2">
        <f>6713.65+3324.48</f>
        <v>10038.129999999999</v>
      </c>
      <c r="K41" s="2">
        <f>20098.64-111.58+9968.42-55.24</f>
        <v>29900.239999999994</v>
      </c>
    </row>
    <row r="42" spans="3:12" ht="13.5" customHeight="1" thickBot="1">
      <c r="C42" s="29" t="s">
        <v>34</v>
      </c>
      <c r="D42" s="19">
        <v>3244.5200000000041</v>
      </c>
      <c r="E42" s="23">
        <f>79424.25+1216.91</f>
        <v>80641.16</v>
      </c>
      <c r="F42" s="23">
        <f>64676.57+1592.3</f>
        <v>66268.87</v>
      </c>
      <c r="G42" s="32">
        <f>+E42</f>
        <v>80641.16</v>
      </c>
      <c r="H42" s="32">
        <f t="shared" si="0"/>
        <v>17616.810000000012</v>
      </c>
      <c r="I42" s="37" t="s">
        <v>35</v>
      </c>
    </row>
    <row r="43" spans="3:12" ht="13.5" customHeight="1" thickBot="1">
      <c r="C43" s="29" t="s">
        <v>36</v>
      </c>
      <c r="D43" s="19">
        <v>2201.6900000000023</v>
      </c>
      <c r="E43" s="23">
        <f>14382.37+5996.11+140671.27</f>
        <v>161049.75</v>
      </c>
      <c r="F43" s="23">
        <f>15275.39+8779.65+149522.09</f>
        <v>173577.13</v>
      </c>
      <c r="G43" s="32">
        <f>+E43</f>
        <v>161049.75</v>
      </c>
      <c r="H43" s="32">
        <f t="shared" si="0"/>
        <v>-10325.690000000002</v>
      </c>
      <c r="I43" s="37"/>
    </row>
    <row r="44" spans="3:12" ht="13.5" customHeight="1" thickBot="1">
      <c r="C44" s="18" t="s">
        <v>37</v>
      </c>
      <c r="D44" s="19">
        <v>14039.150000000009</v>
      </c>
      <c r="E44" s="23">
        <v>108794.37</v>
      </c>
      <c r="F44" s="23">
        <f>107628.92+579.2</f>
        <v>108208.12</v>
      </c>
      <c r="G44" s="32">
        <v>88144.02</v>
      </c>
      <c r="H44" s="32">
        <f t="shared" si="0"/>
        <v>14625.400000000009</v>
      </c>
      <c r="I44" s="38" t="s">
        <v>38</v>
      </c>
      <c r="J44" s="2">
        <f>9357.92-207.4</f>
        <v>9150.52</v>
      </c>
    </row>
    <row r="45" spans="3:12" s="40" customFormat="1" ht="13.5" customHeight="1" thickBot="1">
      <c r="C45" s="18" t="s">
        <v>17</v>
      </c>
      <c r="D45" s="26">
        <f>SUM(D33:D44)</f>
        <v>673487.68000000028</v>
      </c>
      <c r="E45" s="27">
        <f>SUM(E33:E44)</f>
        <v>4871912.2600000007</v>
      </c>
      <c r="F45" s="27">
        <f>SUM(F33:F44)</f>
        <v>4908549.0199999996</v>
      </c>
      <c r="G45" s="27">
        <f>SUM(G33:G44)</f>
        <v>4106084.25</v>
      </c>
      <c r="H45" s="27">
        <f>SUM(H33:H44)</f>
        <v>636850.92000000027</v>
      </c>
      <c r="I45" s="39"/>
    </row>
    <row r="46" spans="3:12" ht="13.5" customHeight="1" thickBot="1">
      <c r="C46" s="41" t="s">
        <v>39</v>
      </c>
      <c r="D46" s="41"/>
      <c r="E46" s="41"/>
      <c r="F46" s="41"/>
      <c r="G46" s="41"/>
      <c r="H46" s="41"/>
      <c r="I46" s="41"/>
    </row>
    <row r="47" spans="3:12" ht="39.75" customHeight="1" thickBot="1">
      <c r="C47" s="42" t="s">
        <v>40</v>
      </c>
      <c r="D47" s="43" t="s">
        <v>41</v>
      </c>
      <c r="E47" s="43"/>
      <c r="F47" s="43"/>
      <c r="G47" s="43"/>
      <c r="H47" s="43"/>
      <c r="I47" s="44" t="s">
        <v>42</v>
      </c>
    </row>
    <row r="48" spans="3:12" ht="26.25" customHeight="1">
      <c r="C48" s="45" t="s">
        <v>43</v>
      </c>
      <c r="D48" s="45"/>
      <c r="E48" s="45"/>
      <c r="F48" s="45"/>
      <c r="G48" s="45"/>
      <c r="H48" s="46">
        <f>+H30+H45</f>
        <v>671306.43000000028</v>
      </c>
    </row>
    <row r="49" spans="3:9" ht="12" hidden="1" customHeight="1">
      <c r="C49" s="48" t="s">
        <v>44</v>
      </c>
      <c r="D49" s="48"/>
      <c r="F49" s="49"/>
      <c r="G49" s="49"/>
      <c r="H49" s="49"/>
      <c r="I49" s="49"/>
    </row>
    <row r="50" spans="3:9" ht="12.75" hidden="1" customHeight="1">
      <c r="C50" s="50" t="s">
        <v>45</v>
      </c>
    </row>
    <row r="51" spans="3:9">
      <c r="C51" s="2"/>
      <c r="D51" s="2"/>
      <c r="E51" s="2"/>
      <c r="F51" s="2"/>
      <c r="G51" s="2"/>
      <c r="H51" s="2"/>
    </row>
    <row r="52" spans="3:9" ht="15" hidden="1" customHeight="1">
      <c r="C52" s="48"/>
      <c r="D52" s="51">
        <f>+D33+D34+D35+D39</f>
        <v>591459.79000000027</v>
      </c>
      <c r="E52" s="51">
        <f>+E33+E34+E35+E39</f>
        <v>4151221.83</v>
      </c>
      <c r="F52" s="51">
        <f>+F33+F34+F35+F39</f>
        <v>4188492.78</v>
      </c>
      <c r="G52" s="51">
        <f>+G33+G34+G35+G39</f>
        <v>3534764.6799999997</v>
      </c>
      <c r="H52" s="51">
        <f>+H33+H34+H35+H39</f>
        <v>554188.84000000008</v>
      </c>
    </row>
    <row r="53" spans="3:9" hidden="1">
      <c r="D53" s="52"/>
      <c r="H53" s="52">
        <f>91811.69+420642.48+14140.93+49883.83+4397.33+28116.46+14171.2+3971.15+84844.48+21882.97+46633.24+14760.14+30.06+3.87+2640.38</f>
        <v>797930.20999999985</v>
      </c>
    </row>
    <row r="54" spans="3:9">
      <c r="C54" s="47" t="s">
        <v>46</v>
      </c>
      <c r="E54" s="52">
        <f>+E45+E30+35165</f>
        <v>4907077.2600000007</v>
      </c>
      <c r="F54" s="52"/>
      <c r="G54" s="52">
        <f>+G45+G30</f>
        <v>4106084.25</v>
      </c>
    </row>
    <row r="55" spans="3:9">
      <c r="H55" s="52"/>
    </row>
    <row r="56" spans="3:9" hidden="1">
      <c r="D56" s="47">
        <v>171579.17</v>
      </c>
    </row>
    <row r="57" spans="3:9" hidden="1">
      <c r="D57" s="47">
        <v>893075.68</v>
      </c>
    </row>
    <row r="58" spans="3:9" hidden="1">
      <c r="D58" s="52">
        <f>+D57-D45-D30</f>
        <v>167603.31999999977</v>
      </c>
    </row>
    <row r="59" spans="3:9" hidden="1"/>
  </sheetData>
  <mergeCells count="10">
    <mergeCell ref="C31:I31"/>
    <mergeCell ref="I33:I34"/>
    <mergeCell ref="C46:I46"/>
    <mergeCell ref="D47:H47"/>
    <mergeCell ref="C19:I19"/>
    <mergeCell ref="C20:I20"/>
    <mergeCell ref="C21:I21"/>
    <mergeCell ref="C22:I22"/>
    <mergeCell ref="C24:I24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3"/>
  <sheetViews>
    <sheetView tabSelected="1" topLeftCell="A11" zoomScaleNormal="100" zoomScaleSheetLayoutView="120" workbookViewId="0">
      <selection activeCell="E57" sqref="E57"/>
    </sheetView>
  </sheetViews>
  <sheetFormatPr defaultRowHeight="15"/>
  <cols>
    <col min="1" max="1" width="4.5703125" style="54" customWidth="1"/>
    <col min="2" max="2" width="12.42578125" style="54" customWidth="1"/>
    <col min="3" max="3" width="13.42578125" style="54" hidden="1" customWidth="1"/>
    <col min="4" max="4" width="12.140625" style="54" customWidth="1"/>
    <col min="5" max="5" width="13.5703125" style="54" customWidth="1"/>
    <col min="6" max="6" width="13.42578125" style="54" customWidth="1"/>
    <col min="7" max="7" width="15" style="54" customWidth="1"/>
    <col min="8" max="8" width="15.140625" style="54" customWidth="1"/>
    <col min="9" max="9" width="14.42578125" style="54" customWidth="1"/>
    <col min="10" max="16384" width="9.140625" style="54"/>
  </cols>
  <sheetData>
    <row r="13" spans="1:9">
      <c r="A13" s="53" t="s">
        <v>47</v>
      </c>
      <c r="B13" s="53"/>
      <c r="C13" s="53"/>
      <c r="D13" s="53"/>
      <c r="E13" s="53"/>
      <c r="F13" s="53"/>
      <c r="G13" s="53"/>
      <c r="H13" s="53"/>
      <c r="I13" s="53"/>
    </row>
    <row r="14" spans="1:9">
      <c r="A14" s="53" t="s">
        <v>48</v>
      </c>
      <c r="B14" s="53"/>
      <c r="C14" s="53"/>
      <c r="D14" s="53"/>
      <c r="E14" s="53"/>
      <c r="F14" s="53"/>
      <c r="G14" s="53"/>
      <c r="H14" s="53"/>
      <c r="I14" s="53"/>
    </row>
    <row r="15" spans="1:9">
      <c r="A15" s="53" t="s">
        <v>49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50</v>
      </c>
      <c r="B16" s="55" t="s">
        <v>51</v>
      </c>
      <c r="C16" s="55" t="s">
        <v>52</v>
      </c>
      <c r="D16" s="55" t="s">
        <v>53</v>
      </c>
      <c r="E16" s="55" t="s">
        <v>54</v>
      </c>
      <c r="F16" s="56" t="s">
        <v>55</v>
      </c>
      <c r="G16" s="56" t="s">
        <v>56</v>
      </c>
      <c r="H16" s="55" t="s">
        <v>57</v>
      </c>
      <c r="I16" s="55" t="s">
        <v>58</v>
      </c>
    </row>
    <row r="17" spans="1:9">
      <c r="A17" s="57" t="s">
        <v>59</v>
      </c>
      <c r="B17" s="58">
        <v>-210.77135999999996</v>
      </c>
      <c r="C17" s="58"/>
      <c r="D17" s="58">
        <v>842.76318000000003</v>
      </c>
      <c r="E17" s="58">
        <v>907.76169000000004</v>
      </c>
      <c r="F17" s="58">
        <v>35.164999999999999</v>
      </c>
      <c r="G17" s="58">
        <v>243.05911</v>
      </c>
      <c r="H17" s="58">
        <v>105.1788</v>
      </c>
      <c r="I17" s="59">
        <f>B17+D17+F17-G17</f>
        <v>424.09771000000001</v>
      </c>
    </row>
    <row r="18" spans="1:9">
      <c r="B18" s="60"/>
      <c r="C18" s="60"/>
      <c r="D18" s="60"/>
      <c r="E18" s="60"/>
      <c r="F18" s="60"/>
      <c r="G18" s="60"/>
    </row>
    <row r="19" spans="1:9">
      <c r="A19" s="54" t="s">
        <v>60</v>
      </c>
    </row>
    <row r="20" spans="1:9">
      <c r="A20" s="61" t="s">
        <v>61</v>
      </c>
      <c r="B20" s="61"/>
      <c r="C20" s="61"/>
      <c r="D20" s="61"/>
      <c r="E20" s="61"/>
      <c r="F20" s="61"/>
      <c r="G20" s="61"/>
    </row>
    <row r="21" spans="1:9">
      <c r="A21" s="61" t="s">
        <v>62</v>
      </c>
      <c r="B21" s="61"/>
      <c r="C21" s="61"/>
      <c r="D21" s="61"/>
      <c r="E21" s="61"/>
      <c r="F21" s="61"/>
      <c r="G21" s="61"/>
    </row>
    <row r="22" spans="1:9">
      <c r="A22" s="61" t="s">
        <v>63</v>
      </c>
      <c r="B22" s="61"/>
      <c r="C22" s="61"/>
      <c r="D22" s="61"/>
      <c r="E22" s="61"/>
      <c r="F22" s="61"/>
      <c r="G22" s="61"/>
    </row>
    <row r="23" spans="1:9">
      <c r="A23" s="61" t="s">
        <v>64</v>
      </c>
      <c r="B23" s="61"/>
      <c r="C23" s="61"/>
      <c r="D23" s="61"/>
      <c r="E23" s="61"/>
      <c r="F23" s="61"/>
      <c r="G23" s="61"/>
    </row>
    <row r="24" spans="1:9">
      <c r="A24" s="61" t="s">
        <v>65</v>
      </c>
      <c r="B24" s="61"/>
      <c r="C24" s="61"/>
      <c r="D24" s="61"/>
      <c r="E24" s="61"/>
      <c r="F24" s="61"/>
      <c r="G24" s="61"/>
    </row>
    <row r="25" spans="1:9">
      <c r="A25" s="61" t="s">
        <v>66</v>
      </c>
      <c r="B25" s="61"/>
      <c r="C25" s="61"/>
      <c r="D25" s="61"/>
      <c r="E25" s="61"/>
      <c r="F25" s="61"/>
      <c r="G25" s="61"/>
    </row>
    <row r="26" spans="1:9">
      <c r="A26" s="61" t="s">
        <v>67</v>
      </c>
      <c r="B26" s="61"/>
      <c r="C26" s="61"/>
      <c r="D26" s="61"/>
      <c r="E26" s="61"/>
      <c r="F26" s="61"/>
      <c r="G26" s="61"/>
    </row>
    <row r="27" spans="1:9">
      <c r="A27" s="61" t="s">
        <v>68</v>
      </c>
      <c r="B27" s="61"/>
      <c r="C27" s="61"/>
      <c r="D27" s="61"/>
      <c r="E27" s="61"/>
      <c r="F27" s="61"/>
      <c r="G27" s="61"/>
    </row>
    <row r="28" spans="1:9">
      <c r="A28" s="61" t="s">
        <v>69</v>
      </c>
      <c r="B28" s="61"/>
      <c r="C28" s="61"/>
      <c r="D28" s="61"/>
      <c r="E28" s="61"/>
      <c r="F28" s="61"/>
      <c r="G28" s="61"/>
    </row>
    <row r="29" spans="1:9">
      <c r="A29" s="54" t="s">
        <v>70</v>
      </c>
      <c r="I29" s="62"/>
    </row>
    <row r="30" spans="1:9">
      <c r="A30" s="54" t="s">
        <v>71</v>
      </c>
      <c r="I30" s="62"/>
    </row>
    <row r="31" spans="1:9">
      <c r="A31" s="54" t="s">
        <v>72</v>
      </c>
      <c r="I31" s="62"/>
    </row>
    <row r="32" spans="1:9">
      <c r="A32" s="54" t="s">
        <v>73</v>
      </c>
      <c r="I32" s="62"/>
    </row>
    <row r="33" spans="1:1">
      <c r="A33" s="54" t="s">
        <v>74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Молодежная7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2024-03-05T12:09:18Z</dcterms:created>
  <dcterms:modified xsi:type="dcterms:W3CDTF">2024-03-05T12:10:02Z</dcterms:modified>
</cp:coreProperties>
</file>