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ежная8 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57" i="2"/>
  <c r="D55"/>
  <c r="H52"/>
  <c r="F51"/>
  <c r="E51"/>
  <c r="D51"/>
  <c r="D44"/>
  <c r="H43"/>
  <c r="H42"/>
  <c r="F42"/>
  <c r="G41"/>
  <c r="F41"/>
  <c r="F44" s="1"/>
  <c r="E41"/>
  <c r="H41" s="1"/>
  <c r="K40"/>
  <c r="J40"/>
  <c r="H40"/>
  <c r="H39"/>
  <c r="H38"/>
  <c r="K37"/>
  <c r="J37"/>
  <c r="H37"/>
  <c r="H36"/>
  <c r="G36"/>
  <c r="G44" s="1"/>
  <c r="G53" s="1"/>
  <c r="H35"/>
  <c r="H34"/>
  <c r="K33"/>
  <c r="J33"/>
  <c r="H33"/>
  <c r="H44" s="1"/>
  <c r="G33"/>
  <c r="G51" s="1"/>
  <c r="G30"/>
  <c r="E30"/>
  <c r="D30"/>
  <c r="K29"/>
  <c r="H29"/>
  <c r="K28"/>
  <c r="H28"/>
  <c r="K27"/>
  <c r="H27"/>
  <c r="K26"/>
  <c r="F26"/>
  <c r="H26" s="1"/>
  <c r="K25"/>
  <c r="H25"/>
  <c r="H30" s="1"/>
  <c r="H47" s="1"/>
  <c r="I21" i="1"/>
  <c r="F30" i="2" l="1"/>
  <c r="H51"/>
  <c r="E44"/>
  <c r="E53" s="1"/>
</calcChain>
</file>

<file path=xl/sharedStrings.xml><?xml version="1.0" encoding="utf-8"?>
<sst xmlns="http://schemas.openxmlformats.org/spreadsheetml/2006/main" count="79" uniqueCount="72">
  <si>
    <t>ОТЧЕТ</t>
  </si>
  <si>
    <t>по выполнению плана текущего ремонта жилого дома</t>
  </si>
  <si>
    <t>№ 8/1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</si>
  <si>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</si>
  <si>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</si>
  <si>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</si>
  <si>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</si>
  <si>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</si>
  <si>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</si>
  <si>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</si>
  <si>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</si>
  <si>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</si>
  <si>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</si>
  <si>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937</t>
    </r>
    <r>
      <rPr>
        <b/>
        <sz val="11"/>
        <color indexed="8"/>
        <rFont val="Calibri"/>
        <family val="2"/>
        <charset val="204"/>
      </rPr>
      <t xml:space="preserve">.12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</si>
  <si>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Ремонт тепловых сетей,тепловых пунктов и систем теплопотребления - 5.38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</si>
  <si>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</si>
  <si>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- 17.08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</si>
  <si>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</si>
  <si>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</si>
  <si>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- 2.37  т.р.</t>
  </si>
  <si>
    <t>Аварийные работы - 2.67т.р.</t>
  </si>
  <si>
    <t>Расходные материалы -  0.28т.р.</t>
  </si>
  <si>
    <t>Материалы для ремонта лифтового оборудования - 9.33т.р.</t>
  </si>
  <si>
    <t>герметизация швов - 177.10 т.р.</t>
  </si>
  <si>
    <t>ремонт отмостки жилого дома - 386.19 т.р.</t>
  </si>
  <si>
    <t>косметический ремонт подъезда п.2 - 336.72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</si>
  <si>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</si>
  <si>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</si>
  <si>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</si>
  <si>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Молодежная 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</si>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</sst>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0" fontId="14" fillId="0" borderId="0" xfId="2" applyFont="1" applyFill="1"/>
    <xf numFmtId="4" fontId="16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1" zoomScaleNormal="100" workbookViewId="0">
      <selection activeCell="G42" sqref="G42"/>
    </sheetView>
  </sheetViews>
  <sheetFormatPr defaultRowHeight="12.75"/>
  <cols>
    <col min="1" max="1" width="3.42578125" style="13" hidden="1" customWidth="1"/>
    <col min="2" max="2" width="9.140625" style="13" hidden="1" customWidth="1"/>
    <col min="3" max="3" width="27.5703125" style="59" customWidth="1"/>
    <col min="4" max="4" width="13.5703125" style="59" customWidth="1"/>
    <col min="5" max="5" width="11.85546875" style="59" customWidth="1"/>
    <col min="6" max="6" width="13.28515625" style="59" customWidth="1"/>
    <col min="7" max="7" width="11.85546875" style="59" customWidth="1"/>
    <col min="8" max="8" width="13.140625" style="59" customWidth="1"/>
    <col min="9" max="9" width="26.140625" style="59" customWidth="1"/>
    <col min="10" max="10" width="10.140625" style="13" hidden="1" customWidth="1"/>
    <col min="11" max="11" width="9.5703125" style="13" hidden="1" customWidth="1"/>
    <col min="12" max="16384" width="9.140625" style="13"/>
  </cols>
  <sheetData>
    <row r="1" spans="3:9" ht="12.75" hidden="1" customHeight="1">
      <c r="C1" s="12"/>
      <c r="D1" s="12"/>
      <c r="E1" s="12"/>
      <c r="F1" s="12"/>
      <c r="G1" s="12"/>
      <c r="H1" s="12"/>
      <c r="I1" s="12"/>
    </row>
    <row r="2" spans="3:9" ht="13.5" hidden="1" customHeight="1" thickBot="1">
      <c r="C2" s="12"/>
      <c r="D2" s="12"/>
      <c r="E2" s="12" t="s">
        <v>26</v>
      </c>
      <c r="F2" s="12"/>
      <c r="G2" s="12"/>
      <c r="H2" s="12"/>
      <c r="I2" s="12"/>
    </row>
    <row r="3" spans="3:9" ht="13.5" hidden="1" customHeight="1" thickBot="1">
      <c r="C3" s="14"/>
      <c r="D3" s="15"/>
      <c r="E3" s="16"/>
      <c r="F3" s="16"/>
      <c r="G3" s="16"/>
      <c r="H3" s="16"/>
      <c r="I3" s="17"/>
    </row>
    <row r="4" spans="3:9" ht="12.75" hidden="1" customHeight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11" ht="12.75" customHeight="1">
      <c r="C17" s="18"/>
      <c r="D17" s="18"/>
      <c r="E17" s="19"/>
      <c r="F17" s="19"/>
      <c r="G17" s="19"/>
      <c r="H17" s="19"/>
      <c r="I17" s="19"/>
    </row>
    <row r="18" spans="3:11" ht="12.75" customHeight="1">
      <c r="C18" s="18"/>
      <c r="D18" s="18"/>
      <c r="E18" s="19"/>
      <c r="F18" s="19"/>
      <c r="G18" s="19"/>
      <c r="H18" s="19"/>
      <c r="I18" s="19"/>
    </row>
    <row r="19" spans="3:11" ht="14.25">
      <c r="C19" s="20" t="s">
        <v>27</v>
      </c>
      <c r="D19" s="20"/>
      <c r="E19" s="20"/>
      <c r="F19" s="20"/>
      <c r="G19" s="20"/>
      <c r="H19" s="20"/>
      <c r="I19" s="20"/>
    </row>
    <row r="20" spans="3:11">
      <c r="C20" s="21" t="s">
        <v>28</v>
      </c>
      <c r="D20" s="21"/>
      <c r="E20" s="21"/>
      <c r="F20" s="21"/>
      <c r="G20" s="21"/>
      <c r="H20" s="21"/>
      <c r="I20" s="21"/>
    </row>
    <row r="21" spans="3:11">
      <c r="C21" s="21" t="s">
        <v>29</v>
      </c>
      <c r="D21" s="21"/>
      <c r="E21" s="21"/>
      <c r="F21" s="21"/>
      <c r="G21" s="21"/>
      <c r="H21" s="21"/>
      <c r="I21" s="21"/>
    </row>
    <row r="22" spans="3:11" ht="6" customHeight="1" thickBot="1">
      <c r="C22" s="22"/>
      <c r="D22" s="22"/>
      <c r="E22" s="22"/>
      <c r="F22" s="22"/>
      <c r="G22" s="22"/>
      <c r="H22" s="22"/>
      <c r="I22" s="22"/>
    </row>
    <row r="23" spans="3:11" ht="54" customHeight="1" thickBot="1">
      <c r="C23" s="23" t="s">
        <v>30</v>
      </c>
      <c r="D23" s="24" t="s">
        <v>31</v>
      </c>
      <c r="E23" s="25" t="s">
        <v>32</v>
      </c>
      <c r="F23" s="25" t="s">
        <v>33</v>
      </c>
      <c r="G23" s="25" t="s">
        <v>34</v>
      </c>
      <c r="H23" s="25" t="s">
        <v>35</v>
      </c>
      <c r="I23" s="24" t="s">
        <v>36</v>
      </c>
    </row>
    <row r="24" spans="3:11" ht="13.5" customHeight="1" thickBot="1">
      <c r="C24" s="26" t="s">
        <v>37</v>
      </c>
      <c r="D24" s="27"/>
      <c r="E24" s="27"/>
      <c r="F24" s="27"/>
      <c r="G24" s="27"/>
      <c r="H24" s="27"/>
      <c r="I24" s="28"/>
    </row>
    <row r="25" spans="3:11" ht="13.5" customHeight="1" thickBot="1">
      <c r="C25" s="29" t="s">
        <v>38</v>
      </c>
      <c r="D25" s="30">
        <v>19163.279999999988</v>
      </c>
      <c r="E25" s="31"/>
      <c r="F25" s="31">
        <v>13.3</v>
      </c>
      <c r="G25" s="31"/>
      <c r="H25" s="31">
        <f>+D25+E25-F25</f>
        <v>19149.979999999989</v>
      </c>
      <c r="I25" s="32" t="s">
        <v>39</v>
      </c>
      <c r="K25" s="33">
        <f>280945.01+16349.1+68248.58+41864.31</f>
        <v>407407</v>
      </c>
    </row>
    <row r="26" spans="3:11" ht="13.5" customHeight="1" thickBot="1">
      <c r="C26" s="29" t="s">
        <v>40</v>
      </c>
      <c r="D26" s="30">
        <v>11996.029999999999</v>
      </c>
      <c r="E26" s="34"/>
      <c r="F26" s="34">
        <f>11.36+3.89</f>
        <v>15.25</v>
      </c>
      <c r="G26" s="31"/>
      <c r="H26" s="31">
        <f>+D26+E26-F26</f>
        <v>11980.779999999999</v>
      </c>
      <c r="I26" s="35"/>
      <c r="K26" s="33">
        <f>79033.26-12125.4+8852.42-3.3+36176.27+8202.2</f>
        <v>120135.45</v>
      </c>
    </row>
    <row r="27" spans="3:11" ht="13.5" customHeight="1" thickBot="1">
      <c r="C27" s="29" t="s">
        <v>41</v>
      </c>
      <c r="D27" s="30">
        <v>1903.099999999997</v>
      </c>
      <c r="E27" s="34"/>
      <c r="F27" s="34">
        <v>12.64</v>
      </c>
      <c r="G27" s="31"/>
      <c r="H27" s="31">
        <f>+D27+E27-F27</f>
        <v>1890.4599999999969</v>
      </c>
      <c r="I27" s="35"/>
      <c r="K27" s="13">
        <f>4166.44+49759.25-1728.09+19442.24</f>
        <v>71639.840000000011</v>
      </c>
    </row>
    <row r="28" spans="3:11" ht="13.5" customHeight="1" thickBot="1">
      <c r="C28" s="29" t="s">
        <v>42</v>
      </c>
      <c r="D28" s="30">
        <v>1456.7499999999964</v>
      </c>
      <c r="E28" s="34"/>
      <c r="F28" s="34">
        <v>8.35</v>
      </c>
      <c r="G28" s="31"/>
      <c r="H28" s="31">
        <f>+D28+E28-F28</f>
        <v>1448.3999999999965</v>
      </c>
      <c r="I28" s="35"/>
      <c r="K28" s="13">
        <f>6830.49+19299.29-606.45+5608.74+12027.02-1683.85+1023.81</f>
        <v>42499.049999999996</v>
      </c>
    </row>
    <row r="29" spans="3:11" ht="13.5" hidden="1" customHeight="1" thickBot="1">
      <c r="C29" s="29" t="s">
        <v>43</v>
      </c>
      <c r="D29" s="30"/>
      <c r="E29" s="34"/>
      <c r="F29" s="34"/>
      <c r="G29" s="31"/>
      <c r="H29" s="31">
        <f>+D29+E29-F29</f>
        <v>0</v>
      </c>
      <c r="I29" s="36"/>
      <c r="K29" s="13">
        <f>2.14+25.9+963.04-87.85+3421.74+366.22</f>
        <v>4691.1899999999996</v>
      </c>
    </row>
    <row r="30" spans="3:11" ht="13.5" customHeight="1" thickBot="1">
      <c r="C30" s="29" t="s">
        <v>44</v>
      </c>
      <c r="D30" s="37">
        <f>SUM(D25:D29)</f>
        <v>34519.159999999974</v>
      </c>
      <c r="E30" s="38">
        <f>SUM(E25:E29)</f>
        <v>0</v>
      </c>
      <c r="F30" s="38">
        <f>SUM(F25:F29)</f>
        <v>49.54</v>
      </c>
      <c r="G30" s="38">
        <f>SUM(G25:G29)</f>
        <v>0</v>
      </c>
      <c r="H30" s="38">
        <f>SUM(H25:H29)</f>
        <v>34469.619999999981</v>
      </c>
      <c r="I30" s="29"/>
    </row>
    <row r="31" spans="3:11" ht="13.5" customHeight="1" thickBot="1">
      <c r="C31" s="39" t="s">
        <v>45</v>
      </c>
      <c r="D31" s="39"/>
      <c r="E31" s="39"/>
      <c r="F31" s="39"/>
      <c r="G31" s="39"/>
      <c r="H31" s="39"/>
      <c r="I31" s="39"/>
    </row>
    <row r="32" spans="3:11" ht="55.5" customHeight="1" thickBot="1">
      <c r="C32" s="40" t="s">
        <v>30</v>
      </c>
      <c r="D32" s="24" t="s">
        <v>31</v>
      </c>
      <c r="E32" s="25" t="s">
        <v>32</v>
      </c>
      <c r="F32" s="25" t="s">
        <v>33</v>
      </c>
      <c r="G32" s="25" t="s">
        <v>34</v>
      </c>
      <c r="H32" s="25" t="s">
        <v>35</v>
      </c>
      <c r="I32" s="41" t="s">
        <v>46</v>
      </c>
    </row>
    <row r="33" spans="3:11" ht="24.75" customHeight="1" thickBot="1">
      <c r="C33" s="23" t="s">
        <v>47</v>
      </c>
      <c r="D33" s="42">
        <v>383359.16999999969</v>
      </c>
      <c r="E33" s="43">
        <v>1742927.8</v>
      </c>
      <c r="F33" s="43">
        <v>1637881.38</v>
      </c>
      <c r="G33" s="31">
        <f>+E33</f>
        <v>1742927.8</v>
      </c>
      <c r="H33" s="43">
        <f t="shared" ref="H33:H43" si="0">+D33+E33-F33</f>
        <v>488405.58999999985</v>
      </c>
      <c r="I33" s="44" t="s">
        <v>48</v>
      </c>
      <c r="J33" s="45">
        <f>263660.03+45.94-5.04+4.94-0.74+2445.69+265.21+775.31+186.79-H33</f>
        <v>-221027.45999999979</v>
      </c>
      <c r="K33" s="45">
        <f>+D33-209249.84+2064.83-65.14+5.04-7.01+0.74-59.4+2.91-13.59+0.67</f>
        <v>176038.37999999968</v>
      </c>
    </row>
    <row r="34" spans="3:11" ht="14.25" customHeight="1" thickBot="1">
      <c r="C34" s="29" t="s">
        <v>49</v>
      </c>
      <c r="D34" s="30">
        <v>85525.189999999944</v>
      </c>
      <c r="E34" s="31">
        <v>368339.92</v>
      </c>
      <c r="F34" s="31">
        <v>345381.02</v>
      </c>
      <c r="G34" s="31">
        <v>937123.35</v>
      </c>
      <c r="H34" s="43">
        <f t="shared" si="0"/>
        <v>108484.08999999991</v>
      </c>
      <c r="I34" s="46"/>
      <c r="J34" s="45"/>
    </row>
    <row r="35" spans="3:11" ht="13.5" customHeight="1" thickBot="1">
      <c r="C35" s="40" t="s">
        <v>50</v>
      </c>
      <c r="D35" s="47">
        <v>9233.2499999999</v>
      </c>
      <c r="E35" s="31">
        <v>2530.8000000000002</v>
      </c>
      <c r="F35" s="31">
        <v>2539.09</v>
      </c>
      <c r="G35" s="31"/>
      <c r="H35" s="43">
        <f t="shared" si="0"/>
        <v>9224.9599999999009</v>
      </c>
      <c r="I35" s="48"/>
    </row>
    <row r="36" spans="3:11" ht="12.75" customHeight="1" thickBot="1">
      <c r="C36" s="29" t="s">
        <v>51</v>
      </c>
      <c r="D36" s="30">
        <v>53480.480000000127</v>
      </c>
      <c r="E36" s="31">
        <v>197908.82</v>
      </c>
      <c r="F36" s="31">
        <v>186107.71</v>
      </c>
      <c r="G36" s="31">
        <f>130075.66-9333.34</f>
        <v>120742.32</v>
      </c>
      <c r="H36" s="43">
        <f t="shared" si="0"/>
        <v>65281.590000000142</v>
      </c>
      <c r="I36" s="48" t="s">
        <v>52</v>
      </c>
    </row>
    <row r="37" spans="3:11" ht="26.25" customHeight="1" thickBot="1">
      <c r="C37" s="29" t="s">
        <v>53</v>
      </c>
      <c r="D37" s="30">
        <v>15533.280000000002</v>
      </c>
      <c r="E37" s="31"/>
      <c r="F37" s="31">
        <v>81.81</v>
      </c>
      <c r="G37" s="31"/>
      <c r="H37" s="43">
        <f t="shared" si="0"/>
        <v>15451.470000000003</v>
      </c>
      <c r="I37" s="49" t="s">
        <v>54</v>
      </c>
      <c r="J37" s="13">
        <f>23301.37-440.19+21724.62</f>
        <v>44585.8</v>
      </c>
      <c r="K37" s="13">
        <f>10074.44+20076.95+26484.83</f>
        <v>56636.22</v>
      </c>
    </row>
    <row r="38" spans="3:11" ht="27" customHeight="1" thickBot="1">
      <c r="C38" s="29" t="s">
        <v>55</v>
      </c>
      <c r="D38" s="30">
        <v>3827.9399999999969</v>
      </c>
      <c r="E38" s="34">
        <v>17451.240000000002</v>
      </c>
      <c r="F38" s="34">
        <v>16401.259999999998</v>
      </c>
      <c r="G38" s="31">
        <v>34984.800000000003</v>
      </c>
      <c r="H38" s="43">
        <f t="shared" si="0"/>
        <v>4877.9200000000019</v>
      </c>
      <c r="I38" s="49" t="s">
        <v>56</v>
      </c>
    </row>
    <row r="39" spans="3:11" ht="13.5" customHeight="1" thickBot="1">
      <c r="C39" s="40" t="s">
        <v>57</v>
      </c>
      <c r="D39" s="30">
        <v>9575.4299999999985</v>
      </c>
      <c r="E39" s="34"/>
      <c r="F39" s="34"/>
      <c r="G39" s="31"/>
      <c r="H39" s="43">
        <f t="shared" si="0"/>
        <v>9575.4299999999985</v>
      </c>
      <c r="I39" s="48"/>
    </row>
    <row r="40" spans="3:11" ht="13.5" customHeight="1" thickBot="1">
      <c r="C40" s="40" t="s">
        <v>58</v>
      </c>
      <c r="D40" s="30">
        <v>817.90999999999985</v>
      </c>
      <c r="E40" s="34"/>
      <c r="F40" s="34"/>
      <c r="G40" s="31"/>
      <c r="H40" s="43">
        <f t="shared" si="0"/>
        <v>817.90999999999985</v>
      </c>
      <c r="I40" s="48"/>
      <c r="J40" s="13">
        <f>1455.97+965.65</f>
        <v>2421.62</v>
      </c>
      <c r="K40" s="13">
        <f>4899.92+6028.43</f>
        <v>10928.35</v>
      </c>
    </row>
    <row r="41" spans="3:11" ht="13.5" customHeight="1" thickBot="1">
      <c r="C41" s="40" t="s">
        <v>59</v>
      </c>
      <c r="D41" s="30">
        <v>8142.4199999999983</v>
      </c>
      <c r="E41" s="34">
        <f>18313.37-206.3</f>
        <v>18107.07</v>
      </c>
      <c r="F41" s="34">
        <f>455.65+14790.59</f>
        <v>15246.24</v>
      </c>
      <c r="G41" s="31">
        <f>+E41</f>
        <v>18107.07</v>
      </c>
      <c r="H41" s="43">
        <f t="shared" si="0"/>
        <v>11003.249999999998</v>
      </c>
      <c r="I41" s="48" t="s">
        <v>60</v>
      </c>
    </row>
    <row r="42" spans="3:11" ht="13.5" customHeight="1" thickBot="1">
      <c r="C42" s="40" t="s">
        <v>61</v>
      </c>
      <c r="D42" s="30">
        <v>-15.929999999999836</v>
      </c>
      <c r="E42" s="34"/>
      <c r="F42" s="34">
        <f>9.27+31.37+26.25</f>
        <v>66.89</v>
      </c>
      <c r="G42" s="31"/>
      <c r="H42" s="43">
        <f t="shared" si="0"/>
        <v>-82.819999999999837</v>
      </c>
      <c r="I42" s="48"/>
    </row>
    <row r="43" spans="3:11" ht="13.5" customHeight="1" thickBot="1">
      <c r="C43" s="29" t="s">
        <v>62</v>
      </c>
      <c r="D43" s="50">
        <v>18550.039999999994</v>
      </c>
      <c r="E43" s="34">
        <v>81317.06</v>
      </c>
      <c r="F43" s="34">
        <v>76444.73</v>
      </c>
      <c r="G43" s="31">
        <v>47528.639999999999</v>
      </c>
      <c r="H43" s="43">
        <f t="shared" si="0"/>
        <v>23422.369999999995</v>
      </c>
      <c r="I43" s="49" t="s">
        <v>63</v>
      </c>
    </row>
    <row r="44" spans="3:11" s="52" customFormat="1" ht="13.5" customHeight="1" thickBot="1">
      <c r="C44" s="29" t="s">
        <v>44</v>
      </c>
      <c r="D44" s="37">
        <f>SUM(D33:D43)</f>
        <v>588029.1799999997</v>
      </c>
      <c r="E44" s="38">
        <f>SUM(E33:E43)</f>
        <v>2428582.71</v>
      </c>
      <c r="F44" s="38">
        <f>SUM(F33:F43)</f>
        <v>2280150.1300000004</v>
      </c>
      <c r="G44" s="38">
        <f>SUM(G33:G43)</f>
        <v>2901413.9799999995</v>
      </c>
      <c r="H44" s="38">
        <f>SUM(H33:H43)</f>
        <v>736461.75999999989</v>
      </c>
      <c r="I44" s="51"/>
    </row>
    <row r="45" spans="3:11" ht="13.5" customHeight="1" thickBot="1">
      <c r="C45" s="53" t="s">
        <v>64</v>
      </c>
      <c r="D45" s="53"/>
      <c r="E45" s="53"/>
      <c r="F45" s="53"/>
      <c r="G45" s="53"/>
      <c r="H45" s="53"/>
      <c r="I45" s="53"/>
    </row>
    <row r="46" spans="3:11" ht="43.5" customHeight="1" thickBot="1">
      <c r="C46" s="54" t="s">
        <v>65</v>
      </c>
      <c r="D46" s="55" t="s">
        <v>66</v>
      </c>
      <c r="E46" s="55"/>
      <c r="F46" s="55"/>
      <c r="G46" s="55"/>
      <c r="H46" s="55"/>
      <c r="I46" s="56" t="s">
        <v>67</v>
      </c>
    </row>
    <row r="47" spans="3:11" ht="26.25" customHeight="1">
      <c r="C47" s="57" t="s">
        <v>68</v>
      </c>
      <c r="D47" s="57"/>
      <c r="E47" s="57"/>
      <c r="F47" s="57"/>
      <c r="G47" s="57"/>
      <c r="H47" s="58">
        <f>+H30+H44</f>
        <v>770931.37999999989</v>
      </c>
    </row>
    <row r="48" spans="3:11" ht="15" hidden="1">
      <c r="C48" s="60" t="s">
        <v>69</v>
      </c>
      <c r="D48" s="60"/>
    </row>
    <row r="49" spans="3:8" ht="12.75" hidden="1" customHeight="1">
      <c r="C49" s="61" t="s">
        <v>70</v>
      </c>
    </row>
    <row r="51" spans="3:8" hidden="1">
      <c r="D51" s="62">
        <f>+D33+D34+D35+D38</f>
        <v>481945.54999999952</v>
      </c>
      <c r="E51" s="62">
        <f>+E33+E34+E35+E38</f>
        <v>2131249.7600000002</v>
      </c>
      <c r="F51" s="62">
        <f>+F33+F34+F35+F38</f>
        <v>2002202.75</v>
      </c>
      <c r="G51" s="62">
        <f>+G33+G34+G35+G38</f>
        <v>2715035.9499999997</v>
      </c>
      <c r="H51" s="62">
        <f>+H33+H34+H35+H38</f>
        <v>610992.55999999959</v>
      </c>
    </row>
    <row r="52" spans="3:8" hidden="1">
      <c r="D52" s="63"/>
      <c r="H52" s="59">
        <f>70395.34+326567.37+14924.62+41268.48+2768.79+6064.16+2070.66+67455.29+33668.91+14325.99+22.92+5934.48+2.46+964.69</f>
        <v>586434.1599999998</v>
      </c>
    </row>
    <row r="53" spans="3:8">
      <c r="C53" s="59" t="s">
        <v>71</v>
      </c>
      <c r="E53" s="63">
        <f>+E44+E30+35165</f>
        <v>2463747.71</v>
      </c>
      <c r="G53" s="63">
        <f>+G44+G30</f>
        <v>2901413.9799999995</v>
      </c>
    </row>
    <row r="54" spans="3:8">
      <c r="H54" s="63"/>
    </row>
    <row r="55" spans="3:8" hidden="1">
      <c r="D55" s="59">
        <f>249389.85+220586.91</f>
        <v>469976.76</v>
      </c>
    </row>
    <row r="56" spans="3:8" hidden="1">
      <c r="D56" s="59">
        <v>1183347.33</v>
      </c>
    </row>
    <row r="57" spans="3:8" hidden="1">
      <c r="D57" s="63">
        <f>+D56-D44-D30</f>
        <v>560798.99000000046</v>
      </c>
    </row>
    <row r="58" spans="3:8" hidden="1"/>
  </sheetData>
  <mergeCells count="10">
    <mergeCell ref="C31:I31"/>
    <mergeCell ref="I33:I34"/>
    <mergeCell ref="C45:I45"/>
    <mergeCell ref="D46:H46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7:I35"/>
  <sheetViews>
    <sheetView topLeftCell="A19" zoomScaleNormal="100" zoomScaleSheetLayoutView="120" workbookViewId="0">
      <selection activeCell="B45" sqref="B45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7" spans="1:9">
      <c r="A17" s="1" t="s">
        <v>0</v>
      </c>
      <c r="B17" s="1"/>
      <c r="C17" s="1"/>
      <c r="D17" s="1"/>
      <c r="E17" s="1"/>
      <c r="F17" s="1"/>
      <c r="G17" s="1"/>
      <c r="H17" s="1"/>
      <c r="I17" s="1"/>
    </row>
    <row r="18" spans="1:9">
      <c r="A18" s="1" t="s">
        <v>1</v>
      </c>
      <c r="B18" s="1"/>
      <c r="C18" s="1"/>
      <c r="D18" s="1"/>
      <c r="E18" s="1"/>
      <c r="F18" s="1"/>
      <c r="G18" s="1"/>
      <c r="H18" s="1"/>
      <c r="I18" s="1"/>
    </row>
    <row r="19" spans="1:9">
      <c r="A19" s="1" t="s">
        <v>2</v>
      </c>
      <c r="B19" s="1"/>
      <c r="C19" s="1"/>
      <c r="D19" s="1"/>
      <c r="E19" s="1"/>
      <c r="F19" s="1"/>
      <c r="G19" s="1"/>
      <c r="H19" s="1"/>
      <c r="I19" s="1"/>
    </row>
    <row r="20" spans="1:9" ht="60">
      <c r="A20" s="2" t="s">
        <v>3</v>
      </c>
      <c r="B20" s="2" t="s">
        <v>4</v>
      </c>
      <c r="C20" s="2" t="s">
        <v>5</v>
      </c>
      <c r="D20" s="2" t="s">
        <v>6</v>
      </c>
      <c r="E20" s="2" t="s">
        <v>7</v>
      </c>
      <c r="F20" s="3" t="s">
        <v>8</v>
      </c>
      <c r="G20" s="3" t="s">
        <v>9</v>
      </c>
      <c r="H20" s="2" t="s">
        <v>10</v>
      </c>
      <c r="I20" s="2" t="s">
        <v>11</v>
      </c>
    </row>
    <row r="21" spans="1:9">
      <c r="A21" s="4" t="s">
        <v>12</v>
      </c>
      <c r="B21" s="5">
        <v>738.89891000000011</v>
      </c>
      <c r="C21" s="5"/>
      <c r="D21" s="5">
        <v>368.33992000000001</v>
      </c>
      <c r="E21" s="5">
        <v>345.38101999999998</v>
      </c>
      <c r="F21" s="5">
        <v>35.164999999999999</v>
      </c>
      <c r="G21" s="5">
        <v>937.12334999999996</v>
      </c>
      <c r="H21" s="5">
        <v>108.48408999999999</v>
      </c>
      <c r="I21" s="6">
        <f>B21+D21+F21-G21</f>
        <v>205.28048000000024</v>
      </c>
    </row>
    <row r="23" spans="1:9">
      <c r="A23" s="7" t="s">
        <v>13</v>
      </c>
    </row>
    <row r="24" spans="1:9">
      <c r="A24" s="8" t="s">
        <v>14</v>
      </c>
      <c r="B24" s="9"/>
      <c r="C24" s="9"/>
      <c r="D24" s="9"/>
      <c r="E24" s="9"/>
      <c r="F24" s="9"/>
    </row>
    <row r="25" spans="1:9">
      <c r="A25" s="10" t="s">
        <v>15</v>
      </c>
      <c r="B25" s="9"/>
      <c r="C25" s="9"/>
      <c r="D25" s="9"/>
      <c r="E25" s="9"/>
      <c r="F25" s="9"/>
    </row>
    <row r="26" spans="1:9">
      <c r="A26" s="10" t="s">
        <v>16</v>
      </c>
      <c r="B26" s="9"/>
      <c r="C26" s="9"/>
      <c r="D26" s="9"/>
      <c r="E26" s="9"/>
      <c r="F26" s="9"/>
    </row>
    <row r="27" spans="1:9">
      <c r="A27" s="10" t="s">
        <v>17</v>
      </c>
      <c r="B27" s="9"/>
      <c r="C27" s="9"/>
      <c r="D27" s="9"/>
      <c r="E27" s="9"/>
      <c r="F27" s="9"/>
    </row>
    <row r="28" spans="1:9">
      <c r="A28" s="9" t="s">
        <v>18</v>
      </c>
      <c r="B28" s="9"/>
      <c r="C28" s="9"/>
      <c r="D28" s="9"/>
      <c r="E28" s="9"/>
      <c r="F28" s="9"/>
    </row>
    <row r="29" spans="1:9">
      <c r="A29" t="s">
        <v>19</v>
      </c>
    </row>
    <row r="30" spans="1:9">
      <c r="A30" t="s">
        <v>20</v>
      </c>
      <c r="I30" s="11"/>
    </row>
    <row r="31" spans="1:9">
      <c r="A31" t="s">
        <v>21</v>
      </c>
      <c r="I31" s="11"/>
    </row>
    <row r="32" spans="1:9">
      <c r="A32" t="s">
        <v>22</v>
      </c>
      <c r="I32" s="11"/>
    </row>
    <row r="33" spans="1:9">
      <c r="A33" t="s">
        <v>23</v>
      </c>
      <c r="I33" s="11"/>
    </row>
    <row r="34" spans="1:9">
      <c r="A34" t="s">
        <v>24</v>
      </c>
    </row>
    <row r="35" spans="1:9">
      <c r="A35" t="s">
        <v>25</v>
      </c>
    </row>
  </sheetData>
  <mergeCells count="3">
    <mergeCell ref="A17:I17"/>
    <mergeCell ref="A18:I18"/>
    <mergeCell ref="A19:I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Молодежная8 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2024-03-05T12:10:20Z</dcterms:created>
  <dcterms:modified xsi:type="dcterms:W3CDTF">2024-03-05T12:11:08Z</dcterms:modified>
</cp:coreProperties>
</file>