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1"/>
  </bookViews>
  <sheets>
    <sheet name="Молодцова 1" sheetId="1" r:id="rId1"/>
    <sheet name="текущ" sheetId="2" r:id="rId2"/>
  </sheets>
  <calcPr calcId="125725"/>
</workbook>
</file>

<file path=xl/calcChain.xml><?xml version="1.0" encoding="utf-8"?>
<calcChain xmlns="http://schemas.openxmlformats.org/spreadsheetml/2006/main">
  <c r="I16" i="2"/>
  <c r="D58" i="1"/>
  <c r="H55"/>
  <c r="F54"/>
  <c r="E54"/>
  <c r="D54"/>
  <c r="D46"/>
  <c r="D60" s="1"/>
  <c r="J45"/>
  <c r="H45"/>
  <c r="F44"/>
  <c r="E44"/>
  <c r="H44" s="1"/>
  <c r="F43"/>
  <c r="F46" s="1"/>
  <c r="E43"/>
  <c r="E46" s="1"/>
  <c r="E56" s="1"/>
  <c r="K42"/>
  <c r="J42"/>
  <c r="H42"/>
  <c r="F42"/>
  <c r="J41"/>
  <c r="H41"/>
  <c r="J40"/>
  <c r="H40"/>
  <c r="K39"/>
  <c r="J39"/>
  <c r="H39"/>
  <c r="J38"/>
  <c r="H38"/>
  <c r="G38"/>
  <c r="H37"/>
  <c r="J36"/>
  <c r="H36"/>
  <c r="L35"/>
  <c r="K35"/>
  <c r="J35"/>
  <c r="H35"/>
  <c r="H54" s="1"/>
  <c r="G35"/>
  <c r="G54" s="1"/>
  <c r="G32"/>
  <c r="E32"/>
  <c r="D32"/>
  <c r="K31"/>
  <c r="H31"/>
  <c r="K30"/>
  <c r="H30"/>
  <c r="F30"/>
  <c r="K29"/>
  <c r="H29"/>
  <c r="K28"/>
  <c r="F28"/>
  <c r="F32" s="1"/>
  <c r="K27"/>
  <c r="H27"/>
  <c r="H32" l="1"/>
  <c r="H28"/>
  <c r="H43"/>
  <c r="H46" s="1"/>
  <c r="G43"/>
  <c r="G46" s="1"/>
  <c r="G56" s="1"/>
  <c r="H50" l="1"/>
</calcChain>
</file>

<file path=xl/sharedStrings.xml><?xml version="1.0" encoding="utf-8"?>
<sst xmlns="http://schemas.openxmlformats.org/spreadsheetml/2006/main" count="86" uniqueCount="79">
  <si>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</si>
  <si>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</si>
  <si>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</si>
  <si>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Молодцова с 01.01.20223.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</si>
  <si>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</si>
  <si>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</si>
  <si>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</si>
  <si>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</si>
  <si>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</si>
  <si>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</si>
  <si>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</si>
  <si>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</si>
  <si>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</si>
  <si>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</si>
  <si>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</si>
  <si>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</si>
  <si>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</si>
  <si>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</si>
  <si>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</si>
  <si>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</si>
  <si>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</si>
  <si>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</si>
  <si>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 от 01.05.2008г.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</si>
  <si>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</si>
  <si>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</si>
  <si>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</si>
  <si>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</si>
  <si>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</si>
  <si>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</si>
  <si>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</si>
  <si>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</si>
  <si>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</si>
  <si>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</si>
  <si>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</si>
  <si>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</si>
  <si>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</si>
  <si>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</si>
  <si>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</si>
  <si>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</si>
  <si>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</si>
  <si>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</si>
  <si>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</si>
  <si>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</si>
  <si>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</si>
  <si>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</si>
  <si>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</si>
  <si>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ОТЧЕТ</t>
  </si>
  <si>
    <t>по выполнению плана текущего ремонта жилого дома</t>
  </si>
  <si>
    <t>№ 1 по ул. Молодцова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</si>
  <si>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</si>
  <si>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</si>
  <si>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</si>
  <si>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</si>
  <si>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</si>
  <si>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</si>
  <si>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</si>
  <si>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</si>
  <si>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</si>
  <si>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</si>
  <si>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1029</t>
    </r>
    <r>
      <rPr>
        <b/>
        <sz val="11"/>
        <color indexed="8"/>
        <rFont val="Calibri"/>
        <family val="2"/>
        <charset val="204"/>
      </rPr>
      <t>.69</t>
    </r>
    <r>
      <rPr>
        <sz val="10"/>
        <rFont val="Arial Cyr"/>
        <charset val="204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</si>
  <si>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</si>
  <si>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- 5.73  т.р.</t>
  </si>
  <si>
    <t>Ремонт тепловых сетей,тепловых пунктов и систем теплопотребления -28.31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</si>
  <si>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</si>
  <si>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- 2.83 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</si>
  <si>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</si>
  <si>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</si>
  <si>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- 3.11 т.р.</t>
  </si>
  <si>
    <t xml:space="preserve">Укрепление водосточных труб, колен, воронок, утепление чердачных перекрытий, замена канали- </t>
  </si>
  <si>
    <t>зационных труб, устройство экранов - 39.59 т.р.</t>
  </si>
  <si>
    <t>Аварийные работы - 8.53 т.р.</t>
  </si>
  <si>
    <t>Расходные материалы - 0.89 т.р.</t>
  </si>
  <si>
    <t>Материалы для ремонта лифтового оборудования - 16.20т.р.</t>
  </si>
  <si>
    <t>ремонтные работы на лифтах- 128.0 т.р.</t>
  </si>
  <si>
    <t>работы по ремонту ливневой канализации - 197.55 т.р.</t>
  </si>
  <si>
    <t>ремонт узла ХВС - 236.45 т.р.</t>
  </si>
  <si>
    <t>ремонт канализационного лежака и выпуска - 251.00 т.р.</t>
  </si>
  <si>
    <t>ремонт мягкой кровли- 71.64 т.р.</t>
  </si>
  <si>
    <t>замена оконных блоков - 39.86 т.р.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</si>
</sst>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2" fontId="0" fillId="0" borderId="0" xfId="0" applyNumberFormat="1" applyFill="1"/>
    <xf numFmtId="4" fontId="10" fillId="0" borderId="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4" fillId="0" borderId="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5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4" fontId="10" fillId="4" borderId="1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wrapText="1"/>
    </xf>
    <xf numFmtId="0" fontId="0" fillId="3" borderId="0" xfId="0" applyFill="1"/>
    <xf numFmtId="0" fontId="16" fillId="0" borderId="0" xfId="0" applyFont="1" applyFill="1"/>
    <xf numFmtId="4" fontId="17" fillId="0" borderId="0" xfId="0" applyNumberFormat="1" applyFont="1" applyFill="1"/>
    <xf numFmtId="0" fontId="10" fillId="0" borderId="0" xfId="0" applyFont="1" applyFill="1"/>
    <xf numFmtId="0" fontId="0" fillId="0" borderId="0" xfId="0" applyFont="1" applyFill="1"/>
    <xf numFmtId="0" fontId="13" fillId="0" borderId="0" xfId="0" applyFont="1" applyFill="1"/>
    <xf numFmtId="4" fontId="15" fillId="0" borderId="0" xfId="0" applyNumberFormat="1" applyFont="1" applyFill="1"/>
    <xf numFmtId="4" fontId="10" fillId="0" borderId="0" xfId="0" applyNumberFormat="1" applyFont="1" applyFill="1"/>
    <xf numFmtId="0" fontId="1" fillId="0" borderId="0" xfId="1" applyAlignment="1">
      <alignment horizontal="center"/>
    </xf>
    <xf numFmtId="0" fontId="1" fillId="0" borderId="0" xfId="1"/>
    <xf numFmtId="0" fontId="1" fillId="0" borderId="12" xfId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2" fontId="2" fillId="4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1" fillId="0" borderId="0" xfId="1" applyFill="1"/>
    <xf numFmtId="0" fontId="19" fillId="0" borderId="0" xfId="1" applyFont="1"/>
    <xf numFmtId="0" fontId="1" fillId="0" borderId="0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opLeftCell="C23" zoomScaleNormal="100" workbookViewId="0">
      <selection activeCell="G37" sqref="G37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8.42578125" style="54" customWidth="1"/>
    <col min="4" max="4" width="12.7109375" style="54" customWidth="1"/>
    <col min="5" max="5" width="11.85546875" style="54" customWidth="1"/>
    <col min="6" max="6" width="13.28515625" style="54" customWidth="1"/>
    <col min="7" max="7" width="11.85546875" style="54" customWidth="1"/>
    <col min="8" max="8" width="13" style="54" customWidth="1"/>
    <col min="9" max="9" width="23.7109375" style="54" customWidth="1"/>
    <col min="10" max="10" width="10.5703125" style="2" hidden="1" customWidth="1"/>
    <col min="11" max="11" width="9.5703125" style="2" hidden="1" customWidth="1"/>
    <col min="12" max="12" width="0" style="2" hidden="1" customWidth="1"/>
    <col min="13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1" ht="12.75" customHeight="1">
      <c r="C17" s="7"/>
      <c r="D17" s="7"/>
      <c r="E17" s="8"/>
      <c r="F17" s="8"/>
      <c r="G17" s="8"/>
      <c r="H17" s="8"/>
      <c r="I17" s="8"/>
    </row>
    <row r="18" spans="3:11" ht="12.75" customHeight="1">
      <c r="C18" s="7"/>
      <c r="D18" s="7"/>
      <c r="E18" s="8"/>
      <c r="F18" s="8"/>
      <c r="G18" s="8"/>
      <c r="H18" s="8"/>
      <c r="I18" s="8"/>
    </row>
    <row r="19" spans="3:11" ht="12.75" customHeight="1">
      <c r="C19" s="7"/>
      <c r="D19" s="7"/>
      <c r="E19" s="8"/>
      <c r="F19" s="8"/>
      <c r="G19" s="8"/>
      <c r="H19" s="8"/>
      <c r="I19" s="8"/>
    </row>
    <row r="20" spans="3:11" ht="12.75" customHeight="1">
      <c r="C20" s="7"/>
      <c r="D20" s="7"/>
      <c r="E20" s="8"/>
      <c r="F20" s="8"/>
      <c r="G20" s="8"/>
      <c r="H20" s="8"/>
      <c r="I20" s="8"/>
    </row>
    <row r="21" spans="3:11" ht="14.25">
      <c r="C21" s="9" t="s">
        <v>1</v>
      </c>
      <c r="D21" s="9"/>
      <c r="E21" s="9"/>
      <c r="F21" s="9"/>
      <c r="G21" s="9"/>
      <c r="H21" s="9"/>
      <c r="I21" s="9"/>
    </row>
    <row r="22" spans="3:11">
      <c r="C22" s="10" t="s">
        <v>2</v>
      </c>
      <c r="D22" s="10"/>
      <c r="E22" s="10"/>
      <c r="F22" s="10"/>
      <c r="G22" s="10"/>
      <c r="H22" s="10"/>
      <c r="I22" s="10"/>
    </row>
    <row r="23" spans="3:11">
      <c r="C23" s="10" t="s">
        <v>3</v>
      </c>
      <c r="D23" s="10"/>
      <c r="E23" s="10"/>
      <c r="F23" s="10"/>
      <c r="G23" s="10"/>
      <c r="H23" s="10"/>
      <c r="I23" s="10"/>
    </row>
    <row r="24" spans="3:11" ht="6" customHeight="1" thickBot="1">
      <c r="C24" s="11"/>
      <c r="D24" s="11"/>
      <c r="E24" s="11"/>
      <c r="F24" s="11"/>
      <c r="G24" s="11"/>
      <c r="H24" s="11"/>
      <c r="I24" s="11"/>
    </row>
    <row r="25" spans="3:11" ht="54.75" customHeight="1" thickBot="1">
      <c r="C25" s="12" t="s">
        <v>4</v>
      </c>
      <c r="D25" s="13" t="s">
        <v>5</v>
      </c>
      <c r="E25" s="14" t="s">
        <v>6</v>
      </c>
      <c r="F25" s="14" t="s">
        <v>7</v>
      </c>
      <c r="G25" s="14" t="s">
        <v>8</v>
      </c>
      <c r="H25" s="14" t="s">
        <v>9</v>
      </c>
      <c r="I25" s="13" t="s">
        <v>10</v>
      </c>
    </row>
    <row r="26" spans="3:11" ht="13.5" customHeight="1" thickBot="1">
      <c r="C26" s="15" t="s">
        <v>11</v>
      </c>
      <c r="D26" s="16"/>
      <c r="E26" s="16"/>
      <c r="F26" s="16"/>
      <c r="G26" s="16"/>
      <c r="H26" s="16"/>
      <c r="I26" s="17"/>
    </row>
    <row r="27" spans="3:11" ht="13.5" customHeight="1" thickBot="1">
      <c r="C27" s="18" t="s">
        <v>12</v>
      </c>
      <c r="D27" s="19">
        <v>44944.63</v>
      </c>
      <c r="E27" s="20"/>
      <c r="F27" s="20">
        <v>4421</v>
      </c>
      <c r="G27" s="20"/>
      <c r="H27" s="20">
        <f>+D27+E27-F27</f>
        <v>40523.629999999997</v>
      </c>
      <c r="I27" s="21" t="s">
        <v>13</v>
      </c>
      <c r="K27" s="22">
        <f>82756.01+89273.48+21565.69+656078.55-2446.33</f>
        <v>847227.4</v>
      </c>
    </row>
    <row r="28" spans="3:11" ht="13.5" customHeight="1" thickBot="1">
      <c r="C28" s="18" t="s">
        <v>14</v>
      </c>
      <c r="D28" s="19">
        <v>19972.239999999994</v>
      </c>
      <c r="E28" s="23"/>
      <c r="F28" s="23">
        <f>917.81+178.01+1241.2</f>
        <v>2337.02</v>
      </c>
      <c r="G28" s="20"/>
      <c r="H28" s="20">
        <f>+D28+E28-F28</f>
        <v>17635.219999999994</v>
      </c>
      <c r="I28" s="24"/>
      <c r="K28" s="22">
        <f>20434.36+111650.44+33868.87+280270.65-8093.57</f>
        <v>438130.75</v>
      </c>
    </row>
    <row r="29" spans="3:11" ht="13.5" customHeight="1" thickBot="1">
      <c r="C29" s="18" t="s">
        <v>15</v>
      </c>
      <c r="D29" s="19">
        <v>10117.019999999986</v>
      </c>
      <c r="E29" s="23"/>
      <c r="F29" s="23">
        <v>1138.67</v>
      </c>
      <c r="G29" s="20"/>
      <c r="H29" s="20">
        <f>+D29+E29-F29</f>
        <v>8978.3499999999858</v>
      </c>
      <c r="I29" s="24"/>
      <c r="K29" s="22">
        <f>165263.27-11630.96+12586.59+77625.84</f>
        <v>243844.74</v>
      </c>
    </row>
    <row r="30" spans="3:11" ht="13.5" customHeight="1" thickBot="1">
      <c r="C30" s="18" t="s">
        <v>16</v>
      </c>
      <c r="D30" s="19">
        <v>6705.5800000000309</v>
      </c>
      <c r="E30" s="23"/>
      <c r="F30" s="23">
        <f>736.64+39.34</f>
        <v>775.98</v>
      </c>
      <c r="G30" s="20"/>
      <c r="H30" s="20">
        <f>+D30+E30-F30</f>
        <v>5929.6000000000313</v>
      </c>
      <c r="I30" s="24"/>
      <c r="K30" s="22">
        <f>2547.76+44401.29-1174.42+13987.9+62504.58-4013.84+26620.26-767.15</f>
        <v>144106.38000000003</v>
      </c>
    </row>
    <row r="31" spans="3:11" ht="13.5" hidden="1" customHeight="1" thickBot="1">
      <c r="C31" s="18" t="s">
        <v>17</v>
      </c>
      <c r="D31" s="19"/>
      <c r="E31" s="23"/>
      <c r="F31" s="23"/>
      <c r="G31" s="20"/>
      <c r="H31" s="20">
        <f>+D31+E31-F31</f>
        <v>0</v>
      </c>
      <c r="I31" s="25"/>
      <c r="K31" s="2">
        <f>2043.24+2664.74-50.87+4892.45-10.57+166.1+189.9+65.72</f>
        <v>9960.7099999999991</v>
      </c>
    </row>
    <row r="32" spans="3:11" ht="13.5" customHeight="1" thickBot="1">
      <c r="C32" s="18" t="s">
        <v>18</v>
      </c>
      <c r="D32" s="26">
        <f>SUM(D27:D31)</f>
        <v>81739.470000000016</v>
      </c>
      <c r="E32" s="27">
        <f>SUM(E27:E31)</f>
        <v>0</v>
      </c>
      <c r="F32" s="27">
        <f>SUM(F27:F31)</f>
        <v>8672.67</v>
      </c>
      <c r="G32" s="27">
        <f>SUM(G27:G31)</f>
        <v>0</v>
      </c>
      <c r="H32" s="27">
        <f>SUM(H27:H31)</f>
        <v>73066.800000000017</v>
      </c>
      <c r="I32" s="28"/>
    </row>
    <row r="33" spans="3:12" ht="13.5" customHeight="1" thickBot="1">
      <c r="C33" s="29" t="s">
        <v>19</v>
      </c>
      <c r="D33" s="29"/>
      <c r="E33" s="29"/>
      <c r="F33" s="29"/>
      <c r="G33" s="29"/>
      <c r="H33" s="29"/>
      <c r="I33" s="29"/>
    </row>
    <row r="34" spans="3:12" ht="52.5" customHeight="1" thickBot="1">
      <c r="C34" s="30" t="s">
        <v>4</v>
      </c>
      <c r="D34" s="13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31" t="s">
        <v>20</v>
      </c>
    </row>
    <row r="35" spans="3:12" ht="29.25" customHeight="1" thickBot="1">
      <c r="C35" s="12" t="s">
        <v>21</v>
      </c>
      <c r="D35" s="32">
        <v>552687.52</v>
      </c>
      <c r="E35" s="33">
        <v>3612105.34</v>
      </c>
      <c r="F35" s="33">
        <v>3547095.15</v>
      </c>
      <c r="G35" s="20">
        <f>+E35</f>
        <v>3612105.34</v>
      </c>
      <c r="H35" s="33">
        <f t="shared" ref="H35:H45" si="0">+D35+E35-F35</f>
        <v>617697.71</v>
      </c>
      <c r="I35" s="34" t="s">
        <v>22</v>
      </c>
      <c r="J35" s="22">
        <f>494068.34-882.46+677.8-4.62+2437.72-13.39+429.51-4.12+3084.77-30.96+11.49-0.23+79.68-1.55</f>
        <v>499851.98</v>
      </c>
      <c r="K35" s="35">
        <f>+H35-J35</f>
        <v>117845.72999999998</v>
      </c>
      <c r="L35" s="35">
        <f>+D35-413397.37+1253.99-23.48+0.68-72.73+2.1-16.46+0.23-113.98+1.55</f>
        <v>140322.04999999999</v>
      </c>
    </row>
    <row r="36" spans="3:12" ht="14.25" customHeight="1" thickBot="1">
      <c r="C36" s="18" t="s">
        <v>23</v>
      </c>
      <c r="D36" s="19">
        <v>115360.98999999999</v>
      </c>
      <c r="E36" s="20">
        <v>765402.36</v>
      </c>
      <c r="F36" s="20">
        <v>753476.49</v>
      </c>
      <c r="G36" s="20">
        <v>1029690.94</v>
      </c>
      <c r="H36" s="33">
        <f t="shared" si="0"/>
        <v>127286.85999999999</v>
      </c>
      <c r="I36" s="36"/>
      <c r="J36" s="22">
        <f>101351.59-427</f>
        <v>100924.59</v>
      </c>
    </row>
    <row r="37" spans="3:12" ht="13.5" customHeight="1" thickBot="1">
      <c r="C37" s="30" t="s">
        <v>24</v>
      </c>
      <c r="D37" s="37">
        <v>1272.1200000000501</v>
      </c>
      <c r="E37" s="20"/>
      <c r="F37" s="20">
        <v>118.02</v>
      </c>
      <c r="G37" s="20"/>
      <c r="H37" s="33">
        <f t="shared" si="0"/>
        <v>1154.1000000000502</v>
      </c>
      <c r="I37" s="38"/>
    </row>
    <row r="38" spans="3:12" ht="14.25" customHeight="1" thickBot="1">
      <c r="C38" s="18" t="s">
        <v>25</v>
      </c>
      <c r="D38" s="19">
        <v>74937.089999999967</v>
      </c>
      <c r="E38" s="20">
        <v>411247.68</v>
      </c>
      <c r="F38" s="20">
        <v>407738.83</v>
      </c>
      <c r="G38" s="20">
        <f>425934.5-16202.42-35000-48000-45000</f>
        <v>281732.08</v>
      </c>
      <c r="H38" s="33">
        <f t="shared" si="0"/>
        <v>78445.939999999944</v>
      </c>
      <c r="I38" s="38" t="s">
        <v>26</v>
      </c>
      <c r="J38" s="2">
        <f>63853.6-244.67</f>
        <v>63608.93</v>
      </c>
    </row>
    <row r="39" spans="3:12" ht="25.5" customHeight="1" thickBot="1">
      <c r="C39" s="18" t="s">
        <v>27</v>
      </c>
      <c r="D39" s="19">
        <v>6670.9099999999962</v>
      </c>
      <c r="E39" s="20"/>
      <c r="F39" s="20">
        <v>815.56</v>
      </c>
      <c r="G39" s="20"/>
      <c r="H39" s="33">
        <f t="shared" si="0"/>
        <v>5855.3499999999967</v>
      </c>
      <c r="I39" s="39" t="s">
        <v>28</v>
      </c>
      <c r="J39" s="2">
        <f>34240.57+53485.39-267.33</f>
        <v>87458.62999999999</v>
      </c>
      <c r="K39" s="22">
        <f>53412.14-464.66+29397.84+23698.16</f>
        <v>106043.48</v>
      </c>
    </row>
    <row r="40" spans="3:12" ht="28.5" customHeight="1" thickBot="1">
      <c r="C40" s="18" t="s">
        <v>29</v>
      </c>
      <c r="D40" s="19">
        <v>7157.239999999998</v>
      </c>
      <c r="E40" s="23">
        <v>41664.959999999999</v>
      </c>
      <c r="F40" s="23">
        <v>41097.78</v>
      </c>
      <c r="G40" s="20">
        <v>21126</v>
      </c>
      <c r="H40" s="33">
        <f t="shared" si="0"/>
        <v>7724.4199999999983</v>
      </c>
      <c r="I40" s="39" t="s">
        <v>30</v>
      </c>
      <c r="J40" s="2">
        <f>5703.54-24.68</f>
        <v>5678.86</v>
      </c>
    </row>
    <row r="41" spans="3:12" ht="13.5" customHeight="1" thickBot="1">
      <c r="C41" s="30" t="s">
        <v>31</v>
      </c>
      <c r="D41" s="19">
        <v>5042.4800000000014</v>
      </c>
      <c r="E41" s="23"/>
      <c r="F41" s="23">
        <v>507.75</v>
      </c>
      <c r="G41" s="20"/>
      <c r="H41" s="33">
        <f t="shared" si="0"/>
        <v>4534.7300000000014</v>
      </c>
      <c r="I41" s="38"/>
      <c r="J41" s="2">
        <f>76052.39-196.76</f>
        <v>75855.63</v>
      </c>
    </row>
    <row r="42" spans="3:12" ht="13.5" customHeight="1" thickBot="1">
      <c r="C42" s="30" t="s">
        <v>32</v>
      </c>
      <c r="D42" s="19">
        <v>8997.8000000000011</v>
      </c>
      <c r="E42" s="23"/>
      <c r="F42" s="23">
        <f>572.51+262.17</f>
        <v>834.68000000000006</v>
      </c>
      <c r="G42" s="20"/>
      <c r="H42" s="33">
        <f t="shared" si="0"/>
        <v>8163.1200000000008</v>
      </c>
      <c r="I42" s="38"/>
      <c r="J42" s="2">
        <f>7385.8-168.42+3290.3-83.39</f>
        <v>10424.290000000001</v>
      </c>
      <c r="K42" s="22">
        <f>18800.6-964.29+9323.72-478.43</f>
        <v>26681.599999999999</v>
      </c>
    </row>
    <row r="43" spans="3:12" ht="13.5" customHeight="1" thickBot="1">
      <c r="C43" s="30" t="s">
        <v>33</v>
      </c>
      <c r="D43" s="19">
        <v>52320.880000000005</v>
      </c>
      <c r="E43" s="23">
        <f>248543.02+50685.94</f>
        <v>299228.95999999996</v>
      </c>
      <c r="F43" s="23">
        <f>252876+46730.74</f>
        <v>299606.74</v>
      </c>
      <c r="G43" s="20">
        <f>+E43</f>
        <v>299228.95999999996</v>
      </c>
      <c r="H43" s="33">
        <f t="shared" si="0"/>
        <v>51943.099999999977</v>
      </c>
      <c r="I43" s="38" t="s">
        <v>34</v>
      </c>
      <c r="K43" s="22"/>
    </row>
    <row r="44" spans="3:12" ht="13.5" customHeight="1" thickBot="1">
      <c r="C44" s="30" t="s">
        <v>35</v>
      </c>
      <c r="D44" s="19">
        <v>6498</v>
      </c>
      <c r="E44" s="23">
        <f>-32.22-14.33</f>
        <v>-46.55</v>
      </c>
      <c r="F44" s="23">
        <f>648.27+1069.07+1131.7</f>
        <v>2849.04</v>
      </c>
      <c r="G44" s="20"/>
      <c r="H44" s="33">
        <f t="shared" si="0"/>
        <v>3602.41</v>
      </c>
      <c r="I44" s="38"/>
      <c r="K44" s="22"/>
    </row>
    <row r="45" spans="3:12" ht="13.5" customHeight="1" thickBot="1">
      <c r="C45" s="18" t="s">
        <v>36</v>
      </c>
      <c r="D45" s="19">
        <v>26886.260000000009</v>
      </c>
      <c r="E45" s="23">
        <v>159715.01999999999</v>
      </c>
      <c r="F45" s="23">
        <v>156905.68</v>
      </c>
      <c r="G45" s="20">
        <v>87362.82</v>
      </c>
      <c r="H45" s="33">
        <f t="shared" si="0"/>
        <v>29695.600000000006</v>
      </c>
      <c r="I45" s="39" t="s">
        <v>37</v>
      </c>
      <c r="J45" s="2">
        <f>21075.53-95.26</f>
        <v>20980.27</v>
      </c>
    </row>
    <row r="46" spans="3:12" s="41" customFormat="1" ht="13.5" customHeight="1" thickBot="1">
      <c r="C46" s="18" t="s">
        <v>18</v>
      </c>
      <c r="D46" s="26">
        <f>SUM(D35:D45)</f>
        <v>857831.29</v>
      </c>
      <c r="E46" s="27">
        <f>SUM(E35:E45)</f>
        <v>5289317.7699999996</v>
      </c>
      <c r="F46" s="27">
        <f>SUM(F35:F45)</f>
        <v>5211045.7199999988</v>
      </c>
      <c r="G46" s="27">
        <f>SUM(G35:G45)</f>
        <v>5331246.1399999997</v>
      </c>
      <c r="H46" s="27">
        <f>SUM(H35:H45)</f>
        <v>936103.34</v>
      </c>
      <c r="I46" s="40"/>
    </row>
    <row r="47" spans="3:12" ht="13.5" customHeight="1" thickBot="1">
      <c r="C47" s="42" t="s">
        <v>38</v>
      </c>
      <c r="D47" s="42"/>
      <c r="E47" s="42"/>
      <c r="F47" s="42"/>
      <c r="G47" s="42"/>
      <c r="H47" s="42"/>
      <c r="I47" s="42"/>
    </row>
    <row r="48" spans="3:12" ht="54" customHeight="1" thickBot="1">
      <c r="C48" s="43" t="s">
        <v>39</v>
      </c>
      <c r="D48" s="44" t="s">
        <v>40</v>
      </c>
      <c r="E48" s="44"/>
      <c r="F48" s="44"/>
      <c r="G48" s="44"/>
      <c r="H48" s="44"/>
      <c r="I48" s="45" t="s">
        <v>41</v>
      </c>
    </row>
    <row r="49" spans="3:9" s="51" customFormat="1" ht="0.75" customHeight="1" thickBot="1">
      <c r="C49" s="46"/>
      <c r="D49" s="47"/>
      <c r="E49" s="48"/>
      <c r="F49" s="48"/>
      <c r="G49" s="48"/>
      <c r="H49" s="49"/>
      <c r="I49" s="50"/>
    </row>
    <row r="50" spans="3:9" ht="21.75" customHeight="1">
      <c r="C50" s="52" t="s">
        <v>42</v>
      </c>
      <c r="D50" s="52"/>
      <c r="E50" s="52"/>
      <c r="F50" s="52"/>
      <c r="G50" s="52"/>
      <c r="H50" s="53">
        <f>+H32+H46</f>
        <v>1009170.14</v>
      </c>
    </row>
    <row r="51" spans="3:9" s="55" customFormat="1" ht="12" customHeight="1">
      <c r="C51" s="54" t="s">
        <v>43</v>
      </c>
      <c r="D51" s="54"/>
      <c r="E51" s="54"/>
      <c r="F51" s="54"/>
      <c r="G51" s="54"/>
      <c r="H51" s="54"/>
      <c r="I51" s="54"/>
    </row>
    <row r="52" spans="3:9" ht="12.75" hidden="1" customHeight="1">
      <c r="C52" s="56" t="s">
        <v>44</v>
      </c>
    </row>
    <row r="54" spans="3:9" hidden="1">
      <c r="D54" s="57">
        <f>+D35+D36+D37+D40</f>
        <v>676477.87</v>
      </c>
      <c r="E54" s="57">
        <f>+E35+E36+E37+E40</f>
        <v>4419172.66</v>
      </c>
      <c r="F54" s="57">
        <f>+F35+F36+F37+F40</f>
        <v>4341787.4399999995</v>
      </c>
      <c r="G54" s="57">
        <f>+G35+G36+G37+G40</f>
        <v>4662922.2799999993</v>
      </c>
      <c r="H54" s="57">
        <f>+H35+H36+H37+H40</f>
        <v>753863.09000000008</v>
      </c>
    </row>
    <row r="55" spans="3:9" hidden="1">
      <c r="D55" s="58"/>
      <c r="H55" s="54">
        <f>150513.64+691725.1+30094.21+85115.01+8033.31+59635.02+30824.71+141651.16+8737.01+98199.84+59.77+13077.18+8.64+3327.37</f>
        <v>1321001.97</v>
      </c>
    </row>
    <row r="56" spans="3:9">
      <c r="C56" s="54" t="s">
        <v>45</v>
      </c>
      <c r="E56" s="58">
        <f>+E46+E32+35165</f>
        <v>5324482.7699999996</v>
      </c>
      <c r="F56" s="58"/>
      <c r="G56" s="58">
        <f>+G46+G32</f>
        <v>5331246.1399999997</v>
      </c>
      <c r="H56" s="58"/>
    </row>
    <row r="58" spans="3:9" hidden="1">
      <c r="D58" s="54">
        <f>569518.93+255913.73+99951.89+188936.16+393174.16</f>
        <v>1507494.8699999999</v>
      </c>
    </row>
    <row r="59" spans="3:9" hidden="1">
      <c r="D59" s="54">
        <v>2597066.14</v>
      </c>
    </row>
    <row r="60" spans="3:9" hidden="1">
      <c r="D60" s="58">
        <f>+D59-D46-D32</f>
        <v>1657495.3800000001</v>
      </c>
    </row>
  </sheetData>
  <mergeCells count="11">
    <mergeCell ref="C33:I33"/>
    <mergeCell ref="I35:I36"/>
    <mergeCell ref="C47:I47"/>
    <mergeCell ref="D48:H48"/>
    <mergeCell ref="D49:H49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2:I37"/>
  <sheetViews>
    <sheetView tabSelected="1" topLeftCell="A11" zoomScaleNormal="100" zoomScaleSheetLayoutView="120" workbookViewId="0">
      <selection activeCell="E49" sqref="E49"/>
    </sheetView>
  </sheetViews>
  <sheetFormatPr defaultRowHeight="15"/>
  <cols>
    <col min="1" max="1" width="4.5703125" style="60" customWidth="1"/>
    <col min="2" max="2" width="12.42578125" style="60" customWidth="1"/>
    <col min="3" max="3" width="13.42578125" style="60" hidden="1" customWidth="1"/>
    <col min="4" max="4" width="12.140625" style="60" customWidth="1"/>
    <col min="5" max="5" width="13.5703125" style="60" customWidth="1"/>
    <col min="6" max="6" width="13.42578125" style="60" customWidth="1"/>
    <col min="7" max="7" width="14.42578125" style="60" customWidth="1"/>
    <col min="8" max="9" width="15.140625" style="60" customWidth="1"/>
    <col min="10" max="16384" width="9.140625" style="60"/>
  </cols>
  <sheetData>
    <row r="12" spans="1:9">
      <c r="A12" s="59" t="s">
        <v>46</v>
      </c>
      <c r="B12" s="59"/>
      <c r="C12" s="59"/>
      <c r="D12" s="59"/>
      <c r="E12" s="59"/>
      <c r="F12" s="59"/>
      <c r="G12" s="59"/>
      <c r="H12" s="59"/>
      <c r="I12" s="59"/>
    </row>
    <row r="13" spans="1:9">
      <c r="A13" s="59" t="s">
        <v>47</v>
      </c>
      <c r="B13" s="59"/>
      <c r="C13" s="59"/>
      <c r="D13" s="59"/>
      <c r="E13" s="59"/>
      <c r="F13" s="59"/>
      <c r="G13" s="59"/>
      <c r="H13" s="59"/>
      <c r="I13" s="59"/>
    </row>
    <row r="14" spans="1:9">
      <c r="A14" s="59" t="s">
        <v>48</v>
      </c>
      <c r="B14" s="59"/>
      <c r="C14" s="59"/>
      <c r="D14" s="59"/>
      <c r="E14" s="59"/>
      <c r="F14" s="59"/>
      <c r="G14" s="59"/>
      <c r="H14" s="59"/>
      <c r="I14" s="59"/>
    </row>
    <row r="15" spans="1:9" ht="60">
      <c r="A15" s="61" t="s">
        <v>49</v>
      </c>
      <c r="B15" s="62" t="s">
        <v>50</v>
      </c>
      <c r="C15" s="62" t="s">
        <v>51</v>
      </c>
      <c r="D15" s="62" t="s">
        <v>52</v>
      </c>
      <c r="E15" s="62" t="s">
        <v>53</v>
      </c>
      <c r="F15" s="63" t="s">
        <v>54</v>
      </c>
      <c r="G15" s="63" t="s">
        <v>55</v>
      </c>
      <c r="H15" s="61" t="s">
        <v>56</v>
      </c>
      <c r="I15" s="61" t="s">
        <v>57</v>
      </c>
    </row>
    <row r="16" spans="1:9">
      <c r="A16" s="64" t="s">
        <v>58</v>
      </c>
      <c r="B16" s="65">
        <v>-837.63970000000018</v>
      </c>
      <c r="C16" s="65"/>
      <c r="D16" s="65">
        <v>765.40236000000004</v>
      </c>
      <c r="E16" s="65">
        <v>753.47649000000001</v>
      </c>
      <c r="F16" s="65">
        <v>35.164999999999999</v>
      </c>
      <c r="G16" s="65">
        <v>1029.69094</v>
      </c>
      <c r="H16" s="65">
        <v>127.28686</v>
      </c>
      <c r="I16" s="66">
        <f>B16+D16+F16-G16</f>
        <v>-1066.7632800000001</v>
      </c>
    </row>
    <row r="18" spans="1:9">
      <c r="A18" s="60" t="s">
        <v>59</v>
      </c>
    </row>
    <row r="19" spans="1:9">
      <c r="A19" s="67" t="s">
        <v>60</v>
      </c>
    </row>
    <row r="20" spans="1:9">
      <c r="A20" s="67" t="s">
        <v>61</v>
      </c>
    </row>
    <row r="21" spans="1:9">
      <c r="A21" s="67" t="s">
        <v>62</v>
      </c>
    </row>
    <row r="22" spans="1:9">
      <c r="A22" s="68" t="s">
        <v>63</v>
      </c>
    </row>
    <row r="23" spans="1:9">
      <c r="A23" s="68" t="s">
        <v>64</v>
      </c>
    </row>
    <row r="24" spans="1:9">
      <c r="A24" s="68" t="s">
        <v>65</v>
      </c>
    </row>
    <row r="25" spans="1:9">
      <c r="A25" s="68" t="s">
        <v>66</v>
      </c>
    </row>
    <row r="26" spans="1:9">
      <c r="A26" s="60" t="s">
        <v>67</v>
      </c>
    </row>
    <row r="27" spans="1:9">
      <c r="A27" s="60" t="s">
        <v>68</v>
      </c>
    </row>
    <row r="28" spans="1:9">
      <c r="A28" s="69" t="s">
        <v>69</v>
      </c>
    </row>
    <row r="29" spans="1:9">
      <c r="A29" s="60" t="s">
        <v>70</v>
      </c>
      <c r="I29" s="70"/>
    </row>
    <row r="30" spans="1:9">
      <c r="A30" s="60" t="s">
        <v>71</v>
      </c>
      <c r="I30" s="70"/>
    </row>
    <row r="31" spans="1:9">
      <c r="A31" s="60" t="s">
        <v>72</v>
      </c>
      <c r="I31" s="70"/>
    </row>
    <row r="32" spans="1:9">
      <c r="A32" s="60" t="s">
        <v>73</v>
      </c>
      <c r="I32" s="70"/>
    </row>
    <row r="33" spans="1:1">
      <c r="A33" s="60" t="s">
        <v>74</v>
      </c>
    </row>
    <row r="34" spans="1:1">
      <c r="A34" s="60" t="s">
        <v>75</v>
      </c>
    </row>
    <row r="35" spans="1:1">
      <c r="A35" s="60" t="s">
        <v>76</v>
      </c>
    </row>
    <row r="36" spans="1:1">
      <c r="A36" s="60" t="s">
        <v>77</v>
      </c>
    </row>
    <row r="37" spans="1:1">
      <c r="A37" s="60" t="s">
        <v>78</v>
      </c>
    </row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2024-03-05T12:11:14Z</dcterms:created>
  <dcterms:modified xsi:type="dcterms:W3CDTF">2024-03-05T12:11:52Z</dcterms:modified>
</cp:coreProperties>
</file>