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Молодцова10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4" i="1"/>
  <c r="F53"/>
  <c r="E53"/>
  <c r="D53"/>
  <c r="D46"/>
  <c r="D59" s="1"/>
  <c r="H45"/>
  <c r="H44"/>
  <c r="F44"/>
  <c r="E44"/>
  <c r="G43"/>
  <c r="F43"/>
  <c r="E43"/>
  <c r="H43" s="1"/>
  <c r="K42"/>
  <c r="J42"/>
  <c r="H42"/>
  <c r="F42"/>
  <c r="F46" s="1"/>
  <c r="H41"/>
  <c r="H40"/>
  <c r="K39"/>
  <c r="J39"/>
  <c r="H39"/>
  <c r="H38"/>
  <c r="G38"/>
  <c r="H37"/>
  <c r="H36"/>
  <c r="K35"/>
  <c r="J35"/>
  <c r="H35"/>
  <c r="H46" s="1"/>
  <c r="G35"/>
  <c r="G46" s="1"/>
  <c r="G55" s="1"/>
  <c r="G32"/>
  <c r="E32"/>
  <c r="D32"/>
  <c r="K31"/>
  <c r="H31"/>
  <c r="K30"/>
  <c r="H30"/>
  <c r="K29"/>
  <c r="H29"/>
  <c r="K28"/>
  <c r="H28"/>
  <c r="F28"/>
  <c r="F32" s="1"/>
  <c r="K27"/>
  <c r="H27"/>
  <c r="H32" s="1"/>
  <c r="H49" s="1"/>
  <c r="H53" l="1"/>
  <c r="E46"/>
  <c r="E55" s="1"/>
  <c r="G53"/>
</calcChain>
</file>

<file path=xl/sharedStrings.xml><?xml version="1.0" encoding="utf-8"?>
<sst xmlns="http://schemas.openxmlformats.org/spreadsheetml/2006/main" count="84" uniqueCount="77">
  <si>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</si>
  <si>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</si>
  <si>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</si>
  <si>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</si>
  <si>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</si>
  <si>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</si>
  <si>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</si>
  <si>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</si>
  <si>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</si>
  <si>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</si>
  <si>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</si>
  <si>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</si>
  <si>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</si>
  <si>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</si>
  <si>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</si>
  <si>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</si>
  <si>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</si>
  <si>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</si>
  <si>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</si>
  <si>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</si>
  <si>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</si>
  <si>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</si>
  <si>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Н/2011-98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</si>
  <si>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</si>
  <si>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</si>
  <si>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</si>
  <si>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</si>
  <si>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</si>
  <si>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</si>
  <si>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</si>
  <si>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</si>
  <si>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</si>
  <si>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</si>
  <si>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</si>
  <si>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</si>
  <si>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</si>
  <si>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</si>
  <si>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</si>
  <si>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</si>
  <si>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</si>
  <si>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</si>
  <si>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</si>
  <si>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</si>
  <si>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</si>
  <si>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</si>
  <si>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</si>
  <si>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</si>
  <si>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</si>
  <si>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10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</si>
  <si>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</si>
  <si>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</si>
  <si>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</si>
  <si>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</si>
  <si>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</si>
  <si>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</si>
  <si>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</si>
  <si>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</si>
  <si>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</si>
  <si>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</si>
  <si>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1136.56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</si>
  <si>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</si>
  <si>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- 32.50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</si>
  <si>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</si>
  <si>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- 40.37  т.р.</t>
  </si>
  <si>
    <t>Ремонт тепловых сетей,тепловых пунктов и систем теплопотребления - 10.77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</si>
  <si>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</si>
  <si>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- 0.07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</si>
  <si>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</si>
  <si>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</si>
  <si>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- 1.36  т.р.</t>
  </si>
  <si>
    <t>Аварийные работы -8.38 т.р.</t>
  </si>
  <si>
    <t>Расходные материалы - 0.93 т.р.</t>
  </si>
  <si>
    <t>Материалы для ремонта лифтового оборудования - 14.04т.р.</t>
  </si>
  <si>
    <t>ремонтные работы на лифтах - 12.50 т.р.</t>
  </si>
  <si>
    <t>замена главного стояка системы отпления - 423.70 т.р.</t>
  </si>
  <si>
    <t>ремонт канализационного стояка и выпуска - 374.94 т.р.</t>
  </si>
  <si>
    <t>ремонт мягкой кровли- 217.00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</si>
</sst>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9" fillId="0" borderId="0" xfId="1" applyFont="1" applyFill="1" applyBorder="1"/>
    <xf numFmtId="0" fontId="19" fillId="0" borderId="0" xfId="1" applyFont="1"/>
    <xf numFmtId="0" fontId="19" fillId="0" borderId="0" xfId="1" applyFont="1" applyFill="1"/>
    <xf numFmtId="0" fontId="19" fillId="0" borderId="0" xfId="1" applyFont="1" applyAlignment="1">
      <alignment horizontal="left"/>
    </xf>
    <xf numFmtId="0" fontId="1" fillId="3" borderId="0" xfId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C26" zoomScaleNormal="100" workbookViewId="0">
      <selection activeCell="G37" sqref="G37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140625" style="48" customWidth="1"/>
    <col min="4" max="4" width="12.85546875" style="48" customWidth="1"/>
    <col min="5" max="5" width="11.85546875" style="48" customWidth="1"/>
    <col min="6" max="6" width="13.28515625" style="48" customWidth="1"/>
    <col min="7" max="7" width="11.85546875" style="48" customWidth="1"/>
    <col min="8" max="8" width="13.28515625" style="48" customWidth="1"/>
    <col min="9" max="9" width="21.7109375" style="48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62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11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89615.469999999987</v>
      </c>
      <c r="E27" s="20"/>
      <c r="F27" s="20">
        <v>10475.290000000001</v>
      </c>
      <c r="G27" s="20"/>
      <c r="H27" s="20">
        <f>+D27+E27-F27</f>
        <v>79140.179999999993</v>
      </c>
      <c r="I27" s="21" t="s">
        <v>13</v>
      </c>
      <c r="K27" s="22">
        <f>486688.67+19414.12+23041.43+38646.63</f>
        <v>567790.85</v>
      </c>
    </row>
    <row r="28" spans="3:11" ht="13.5" customHeight="1" thickBot="1">
      <c r="C28" s="18" t="s">
        <v>14</v>
      </c>
      <c r="D28" s="19">
        <v>127111.09999999999</v>
      </c>
      <c r="E28" s="23"/>
      <c r="F28" s="23">
        <f>8535.22+1103.96+6821.73</f>
        <v>16460.91</v>
      </c>
      <c r="G28" s="20"/>
      <c r="H28" s="20">
        <f>+D28+E28-F28</f>
        <v>110650.18999999999</v>
      </c>
      <c r="I28" s="24"/>
      <c r="K28" s="22">
        <f>2998.86+19899.63+15163.71+267331.21-11400.62</f>
        <v>293992.79000000004</v>
      </c>
    </row>
    <row r="29" spans="3:11" ht="13.5" customHeight="1" thickBot="1">
      <c r="C29" s="18" t="s">
        <v>15</v>
      </c>
      <c r="D29" s="19">
        <v>53663.12000000001</v>
      </c>
      <c r="E29" s="23"/>
      <c r="F29" s="23">
        <v>7530.27</v>
      </c>
      <c r="G29" s="20"/>
      <c r="H29" s="20">
        <f>+D29+E29-F29</f>
        <v>46132.850000000006</v>
      </c>
      <c r="I29" s="24"/>
      <c r="K29" s="22">
        <f>24109.95-472.16+122598.02-2983.76+2337.56</f>
        <v>145589.60999999999</v>
      </c>
    </row>
    <row r="30" spans="3:11" ht="13.5" customHeight="1" thickBot="1">
      <c r="C30" s="18" t="s">
        <v>16</v>
      </c>
      <c r="D30" s="19">
        <v>38117.58</v>
      </c>
      <c r="E30" s="23"/>
      <c r="F30" s="23">
        <v>5464.21</v>
      </c>
      <c r="G30" s="20"/>
      <c r="H30" s="20">
        <f>+D30+E30-F30</f>
        <v>32653.370000000003</v>
      </c>
      <c r="I30" s="24"/>
      <c r="K30" s="2">
        <f>8382.07-2.98+44340.13-381.54+3018.58-1606.09+39613.41-1050.27+374.18</f>
        <v>92687.49</v>
      </c>
    </row>
    <row r="31" spans="3:11" ht="13.5" hidden="1" customHeight="1" thickBot="1">
      <c r="C31" s="18" t="s">
        <v>17</v>
      </c>
      <c r="D31" s="19"/>
      <c r="E31" s="23"/>
      <c r="F31" s="23"/>
      <c r="G31" s="20"/>
      <c r="H31" s="20">
        <f>+D31+E31-F31</f>
        <v>0</v>
      </c>
      <c r="I31" s="25"/>
      <c r="K31" s="22">
        <f>2.17-1.24+12.38-7.21+0.92+1045.25-76.8+69.19-13996.26+32.05-1306.89</f>
        <v>-14226.44</v>
      </c>
    </row>
    <row r="32" spans="3:11" ht="13.5" customHeight="1" thickBot="1">
      <c r="C32" s="18" t="s">
        <v>18</v>
      </c>
      <c r="D32" s="26">
        <f>SUM(D27:D31)</f>
        <v>308507.27</v>
      </c>
      <c r="E32" s="27">
        <f>SUM(E27:E31)</f>
        <v>0</v>
      </c>
      <c r="F32" s="27">
        <f>SUM(F27:F31)</f>
        <v>39930.68</v>
      </c>
      <c r="G32" s="27">
        <f>SUM(G27:G31)</f>
        <v>0</v>
      </c>
      <c r="H32" s="27">
        <f>SUM(H27:H31)</f>
        <v>268576.59000000003</v>
      </c>
      <c r="I32" s="18"/>
    </row>
    <row r="33" spans="3:11" ht="13.5" customHeight="1" thickBot="1">
      <c r="C33" s="28" t="s">
        <v>19</v>
      </c>
      <c r="D33" s="28"/>
      <c r="E33" s="28"/>
      <c r="F33" s="28"/>
      <c r="G33" s="28"/>
      <c r="H33" s="28"/>
      <c r="I33" s="28"/>
    </row>
    <row r="34" spans="3:11" ht="54.75" customHeight="1" thickBot="1">
      <c r="C34" s="29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0" t="s">
        <v>20</v>
      </c>
    </row>
    <row r="35" spans="3:11" ht="23.25" customHeight="1" thickBot="1">
      <c r="C35" s="12" t="s">
        <v>21</v>
      </c>
      <c r="D35" s="31">
        <v>587269.93000000017</v>
      </c>
      <c r="E35" s="32">
        <v>3270586.74</v>
      </c>
      <c r="F35" s="32">
        <v>3259208.02</v>
      </c>
      <c r="G35" s="32">
        <f>+E35</f>
        <v>3270586.74</v>
      </c>
      <c r="H35" s="32">
        <f>+D35+E35-F35</f>
        <v>598648.65000000037</v>
      </c>
      <c r="I35" s="33" t="s">
        <v>22</v>
      </c>
      <c r="J35" s="34">
        <f>252137.21-1453.17+21.86-0.03+72.47-0.1+10.82-0.02+83.9-0.18-D35</f>
        <v>-336397.17000000016</v>
      </c>
      <c r="K35" s="34">
        <f>309166.22+1508.7+5581.5+958.14+6188.26+4.98-0.02+38.59-0.18-H35</f>
        <v>-275202.46000000037</v>
      </c>
    </row>
    <row r="36" spans="3:11" ht="14.25" customHeight="1" thickBot="1">
      <c r="C36" s="18" t="s">
        <v>23</v>
      </c>
      <c r="D36" s="19">
        <v>121807.37999999989</v>
      </c>
      <c r="E36" s="20">
        <v>689420.76</v>
      </c>
      <c r="F36" s="20">
        <v>686937.53</v>
      </c>
      <c r="G36" s="32">
        <v>1136558.77</v>
      </c>
      <c r="H36" s="32">
        <f t="shared" ref="H36:H45" si="0">+D36+E36-F36</f>
        <v>124290.60999999987</v>
      </c>
      <c r="I36" s="35"/>
      <c r="J36" s="34"/>
    </row>
    <row r="37" spans="3:11" ht="13.5" customHeight="1" thickBot="1">
      <c r="C37" s="29" t="s">
        <v>24</v>
      </c>
      <c r="D37" s="36">
        <v>-141.47999999999999</v>
      </c>
      <c r="E37" s="20"/>
      <c r="F37" s="20"/>
      <c r="G37" s="32"/>
      <c r="H37" s="32">
        <f t="shared" si="0"/>
        <v>-141.47999999999999</v>
      </c>
      <c r="I37" s="37"/>
    </row>
    <row r="38" spans="3:11" ht="12.75" customHeight="1" thickBot="1">
      <c r="C38" s="18" t="s">
        <v>25</v>
      </c>
      <c r="D38" s="19">
        <v>76146.330000000191</v>
      </c>
      <c r="E38" s="20">
        <v>371371.56</v>
      </c>
      <c r="F38" s="20">
        <v>371642.11</v>
      </c>
      <c r="G38" s="32">
        <f>268022.8-14038.16-12500</f>
        <v>241484.63999999998</v>
      </c>
      <c r="H38" s="32">
        <f t="shared" si="0"/>
        <v>75875.780000000203</v>
      </c>
      <c r="I38" s="37" t="s">
        <v>26</v>
      </c>
    </row>
    <row r="39" spans="3:11" ht="27.75" customHeight="1" thickBot="1">
      <c r="C39" s="18" t="s">
        <v>27</v>
      </c>
      <c r="D39" s="19">
        <v>23982.57</v>
      </c>
      <c r="E39" s="20"/>
      <c r="F39" s="20">
        <v>2083.8200000000002</v>
      </c>
      <c r="G39" s="32"/>
      <c r="H39" s="32">
        <f t="shared" si="0"/>
        <v>21898.75</v>
      </c>
      <c r="I39" s="38" t="s">
        <v>28</v>
      </c>
      <c r="J39" s="2">
        <f>38350.29-309.79+15356.87</f>
        <v>53397.37</v>
      </c>
      <c r="K39" s="2">
        <f>12717.27+10853.8+43412.21</f>
        <v>66983.28</v>
      </c>
    </row>
    <row r="40" spans="3:11" ht="26.25" customHeight="1" thickBot="1">
      <c r="C40" s="18" t="s">
        <v>29</v>
      </c>
      <c r="D40" s="19">
        <v>5832.9000000000015</v>
      </c>
      <c r="E40" s="23">
        <v>33444.6</v>
      </c>
      <c r="F40" s="23">
        <v>33186.160000000003</v>
      </c>
      <c r="G40" s="32">
        <v>18117</v>
      </c>
      <c r="H40" s="32">
        <f t="shared" si="0"/>
        <v>6091.3399999999965</v>
      </c>
      <c r="I40" s="38" t="s">
        <v>30</v>
      </c>
    </row>
    <row r="41" spans="3:11" ht="13.5" customHeight="1" thickBot="1">
      <c r="C41" s="29" t="s">
        <v>31</v>
      </c>
      <c r="D41" s="19">
        <v>27073.899999999947</v>
      </c>
      <c r="E41" s="23"/>
      <c r="F41" s="23">
        <v>2410.08</v>
      </c>
      <c r="G41" s="32"/>
      <c r="H41" s="32">
        <f t="shared" si="0"/>
        <v>24663.819999999949</v>
      </c>
      <c r="I41" s="37"/>
    </row>
    <row r="42" spans="3:11" ht="13.5" customHeight="1" thickBot="1">
      <c r="C42" s="29" t="s">
        <v>32</v>
      </c>
      <c r="D42" s="19">
        <v>73182.640000000043</v>
      </c>
      <c r="E42" s="23"/>
      <c r="F42" s="23">
        <f>8134.24+4236.03</f>
        <v>12370.27</v>
      </c>
      <c r="G42" s="32"/>
      <c r="H42" s="32">
        <f t="shared" si="0"/>
        <v>60812.370000000039</v>
      </c>
      <c r="I42" s="37"/>
      <c r="J42" s="2">
        <f>6630.59+3283.37</f>
        <v>9913.9599999999991</v>
      </c>
      <c r="K42" s="2">
        <f>46263.92+19781.7</f>
        <v>66045.62</v>
      </c>
    </row>
    <row r="43" spans="3:11" ht="13.5" customHeight="1" thickBot="1">
      <c r="C43" s="29" t="s">
        <v>33</v>
      </c>
      <c r="D43" s="19">
        <v>16222.090000000011</v>
      </c>
      <c r="E43" s="23">
        <f>46882.03+7783.92</f>
        <v>54665.95</v>
      </c>
      <c r="F43" s="23">
        <f>+0.98+53317.9+0.1+9621.44</f>
        <v>62940.420000000006</v>
      </c>
      <c r="G43" s="32">
        <f>+E43</f>
        <v>54665.95</v>
      </c>
      <c r="H43" s="32">
        <f t="shared" si="0"/>
        <v>7947.6200000000026</v>
      </c>
      <c r="I43" s="37" t="s">
        <v>34</v>
      </c>
    </row>
    <row r="44" spans="3:11" ht="13.5" customHeight="1" thickBot="1">
      <c r="C44" s="29" t="s">
        <v>35</v>
      </c>
      <c r="D44" s="19">
        <v>-8825.57</v>
      </c>
      <c r="E44" s="23">
        <f>+-8913.15-3716.01</f>
        <v>-12629.16</v>
      </c>
      <c r="F44" s="23">
        <f>304.09+494.58+207.95</f>
        <v>1006.6199999999999</v>
      </c>
      <c r="G44" s="32"/>
      <c r="H44" s="32">
        <f t="shared" si="0"/>
        <v>-22461.35</v>
      </c>
      <c r="I44" s="37"/>
    </row>
    <row r="45" spans="3:11" ht="13.5" customHeight="1" thickBot="1">
      <c r="C45" s="18" t="s">
        <v>36</v>
      </c>
      <c r="D45" s="39">
        <v>17728.270000000033</v>
      </c>
      <c r="E45" s="23">
        <v>96153.36</v>
      </c>
      <c r="F45" s="23">
        <v>96292.7</v>
      </c>
      <c r="G45" s="32">
        <v>80420.52</v>
      </c>
      <c r="H45" s="32">
        <f t="shared" si="0"/>
        <v>17588.930000000037</v>
      </c>
      <c r="I45" s="38" t="s">
        <v>37</v>
      </c>
    </row>
    <row r="46" spans="3:11" s="41" customFormat="1" ht="13.5" customHeight="1" thickBot="1">
      <c r="C46" s="18" t="s">
        <v>18</v>
      </c>
      <c r="D46" s="26">
        <f>SUM(D35:D45)</f>
        <v>940278.9600000002</v>
      </c>
      <c r="E46" s="27">
        <f>SUM(E35:E45)</f>
        <v>4503013.8099999996</v>
      </c>
      <c r="F46" s="27">
        <f>SUM(F35:F45)</f>
        <v>4528077.7300000004</v>
      </c>
      <c r="G46" s="27">
        <f>SUM(G35:G45)</f>
        <v>4801833.6199999992</v>
      </c>
      <c r="H46" s="27">
        <f>SUM(H35:H45)</f>
        <v>915215.0400000005</v>
      </c>
      <c r="I46" s="40"/>
    </row>
    <row r="47" spans="3:11" ht="13.5" customHeight="1" thickBot="1">
      <c r="C47" s="42" t="s">
        <v>38</v>
      </c>
      <c r="D47" s="42"/>
      <c r="E47" s="42"/>
      <c r="F47" s="42"/>
      <c r="G47" s="42"/>
      <c r="H47" s="42"/>
      <c r="I47" s="42"/>
    </row>
    <row r="48" spans="3:11" ht="50.25" customHeight="1" thickBot="1">
      <c r="C48" s="43" t="s">
        <v>39</v>
      </c>
      <c r="D48" s="44" t="s">
        <v>40</v>
      </c>
      <c r="E48" s="44"/>
      <c r="F48" s="44"/>
      <c r="G48" s="44"/>
      <c r="H48" s="44"/>
      <c r="I48" s="45" t="s">
        <v>41</v>
      </c>
    </row>
    <row r="49" spans="3:8" ht="22.5" customHeight="1">
      <c r="C49" s="46" t="s">
        <v>42</v>
      </c>
      <c r="D49" s="46"/>
      <c r="E49" s="46"/>
      <c r="F49" s="46"/>
      <c r="G49" s="46"/>
      <c r="H49" s="47">
        <f>+H32+H46</f>
        <v>1183791.6300000006</v>
      </c>
    </row>
    <row r="50" spans="3:8" ht="12" hidden="1" customHeight="1">
      <c r="C50" s="49" t="s">
        <v>43</v>
      </c>
      <c r="D50" s="49"/>
      <c r="F50" s="50"/>
      <c r="G50" s="50"/>
      <c r="H50" s="50"/>
    </row>
    <row r="51" spans="3:8" ht="12.75" hidden="1" customHeight="1">
      <c r="C51" s="51" t="s">
        <v>44</v>
      </c>
    </row>
    <row r="52" spans="3:8">
      <c r="C52" s="2"/>
      <c r="D52" s="2"/>
      <c r="E52" s="2"/>
      <c r="F52" s="2"/>
      <c r="G52" s="2"/>
      <c r="H52" s="2"/>
    </row>
    <row r="53" spans="3:8" ht="15" hidden="1" customHeight="1">
      <c r="C53" s="49"/>
      <c r="D53" s="52">
        <f>+D35+D36+D37+D40</f>
        <v>714768.7300000001</v>
      </c>
      <c r="E53" s="52">
        <f>+E35+E36+E37+E40</f>
        <v>3993452.1</v>
      </c>
      <c r="F53" s="52">
        <f>+F35+F36+F37+F40</f>
        <v>3979331.71</v>
      </c>
      <c r="G53" s="52">
        <f>+G35+G36+G37+G40</f>
        <v>4425262.51</v>
      </c>
      <c r="H53" s="52">
        <f>+H35+H36+H37+H40</f>
        <v>728889.12000000023</v>
      </c>
    </row>
    <row r="54" spans="3:8" hidden="1">
      <c r="D54" s="52"/>
      <c r="H54" s="48">
        <f>92620.79+424087.84+12647.99+50302.97+4202.52+59061.36+29531.24+84423.96+50414.95+25.08+18724.19+3.25+3838.52</f>
        <v>829884.6599999998</v>
      </c>
    </row>
    <row r="55" spans="3:8">
      <c r="C55" s="48" t="s">
        <v>45</v>
      </c>
      <c r="E55" s="52">
        <f>+E46+E32+35165</f>
        <v>4538178.8099999996</v>
      </c>
      <c r="G55" s="52">
        <f>+G46+G32</f>
        <v>4801833.6199999992</v>
      </c>
      <c r="H55" s="52"/>
    </row>
    <row r="57" spans="3:8" hidden="1">
      <c r="D57" s="48">
        <v>194451.29</v>
      </c>
    </row>
    <row r="58" spans="3:8" hidden="1">
      <c r="D58" s="48">
        <v>1498652.23</v>
      </c>
    </row>
    <row r="59" spans="3:8" hidden="1">
      <c r="D59" s="52">
        <f>+D58-D46-D32</f>
        <v>249865.99999999977</v>
      </c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6"/>
  <sheetViews>
    <sheetView tabSelected="1" topLeftCell="A13" zoomScaleNormal="100" zoomScaleSheetLayoutView="120" workbookViewId="0">
      <selection activeCell="F36" sqref="F36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4.42578125" style="54" customWidth="1"/>
    <col min="8" max="9" width="15.140625" style="54" customWidth="1"/>
    <col min="10" max="16384" width="9.140625" style="54"/>
  </cols>
  <sheetData>
    <row r="13" spans="1:9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>
      <c r="A17" s="57" t="s">
        <v>58</v>
      </c>
      <c r="B17" s="58">
        <v>-375.34594000000004</v>
      </c>
      <c r="C17" s="58"/>
      <c r="D17" s="58">
        <v>689.42075999999997</v>
      </c>
      <c r="E17" s="58">
        <v>686.93753000000004</v>
      </c>
      <c r="F17" s="58">
        <v>35.164999999999999</v>
      </c>
      <c r="G17" s="58">
        <v>1136.5587700000001</v>
      </c>
      <c r="H17" s="58">
        <v>124.29061</v>
      </c>
      <c r="I17" s="59">
        <f>B17+D17+F17-G17</f>
        <v>-787.31895000000009</v>
      </c>
    </row>
    <row r="19" spans="1:9">
      <c r="A19" s="54" t="s">
        <v>59</v>
      </c>
    </row>
    <row r="20" spans="1:9">
      <c r="A20" s="60" t="s">
        <v>60</v>
      </c>
      <c r="B20" s="61"/>
      <c r="C20" s="61"/>
      <c r="D20" s="61"/>
      <c r="E20" s="61"/>
      <c r="F20" s="61"/>
      <c r="G20" s="61"/>
    </row>
    <row r="21" spans="1:9">
      <c r="A21" s="60" t="s">
        <v>61</v>
      </c>
      <c r="B21" s="61"/>
      <c r="C21" s="61"/>
      <c r="D21" s="61"/>
      <c r="E21" s="61"/>
      <c r="F21" s="61"/>
      <c r="G21" s="61"/>
    </row>
    <row r="22" spans="1:9">
      <c r="A22" s="60" t="s">
        <v>62</v>
      </c>
      <c r="B22" s="61"/>
      <c r="C22" s="61"/>
      <c r="D22" s="61"/>
      <c r="E22" s="61"/>
      <c r="F22" s="61"/>
      <c r="G22" s="61"/>
    </row>
    <row r="23" spans="1:9">
      <c r="A23" s="62" t="s">
        <v>63</v>
      </c>
      <c r="B23" s="61"/>
      <c r="C23" s="61"/>
      <c r="D23" s="61"/>
      <c r="E23" s="61"/>
      <c r="F23" s="61"/>
      <c r="G23" s="61"/>
    </row>
    <row r="24" spans="1:9">
      <c r="A24" s="62" t="s">
        <v>64</v>
      </c>
      <c r="B24" s="61"/>
      <c r="C24" s="61"/>
      <c r="D24" s="61"/>
      <c r="E24" s="61"/>
      <c r="F24" s="61"/>
      <c r="G24" s="61"/>
    </row>
    <row r="25" spans="1:9">
      <c r="A25" s="63" t="s">
        <v>65</v>
      </c>
      <c r="B25" s="61"/>
      <c r="C25" s="61"/>
      <c r="D25" s="61"/>
      <c r="E25" s="61"/>
      <c r="F25" s="61"/>
      <c r="G25" s="61"/>
    </row>
    <row r="26" spans="1:9">
      <c r="A26" s="62" t="s">
        <v>66</v>
      </c>
      <c r="B26" s="61"/>
      <c r="C26" s="61"/>
      <c r="D26" s="61"/>
      <c r="E26" s="61"/>
      <c r="F26" s="61"/>
      <c r="G26" s="61"/>
    </row>
    <row r="27" spans="1:9">
      <c r="A27" s="54" t="s">
        <v>67</v>
      </c>
      <c r="B27" s="61"/>
      <c r="C27" s="61"/>
      <c r="D27" s="61"/>
      <c r="E27" s="61"/>
      <c r="F27" s="61"/>
      <c r="G27" s="61"/>
    </row>
    <row r="28" spans="1:9">
      <c r="A28" s="64" t="s">
        <v>68</v>
      </c>
    </row>
    <row r="29" spans="1:9">
      <c r="A29" s="64" t="s">
        <v>69</v>
      </c>
    </row>
    <row r="30" spans="1:9">
      <c r="A30" s="64" t="s">
        <v>70</v>
      </c>
      <c r="I30" s="65"/>
    </row>
    <row r="31" spans="1:9">
      <c r="A31" s="54" t="s">
        <v>71</v>
      </c>
      <c r="I31" s="65"/>
    </row>
    <row r="32" spans="1:9">
      <c r="A32" s="64" t="s">
        <v>72</v>
      </c>
      <c r="I32" s="65"/>
    </row>
    <row r="33" spans="1:9">
      <c r="A33" s="54" t="s">
        <v>73</v>
      </c>
      <c r="I33" s="65"/>
    </row>
    <row r="34" spans="1:9">
      <c r="A34" s="64" t="s">
        <v>74</v>
      </c>
      <c r="G34" s="65"/>
      <c r="I34" s="65"/>
    </row>
    <row r="35" spans="1:9">
      <c r="A35" s="54" t="s">
        <v>75</v>
      </c>
    </row>
    <row r="36" spans="1:9">
      <c r="A36" s="54" t="s">
        <v>76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Молодцова10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2024-03-05T12:16:10Z</dcterms:created>
  <dcterms:modified xsi:type="dcterms:W3CDTF">2024-03-05T12:16:44Z</dcterms:modified>
</cp:coreProperties>
</file>