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/>
  </bookViews>
  <sheets>
    <sheet name="Молодцова11" sheetId="2" r:id="rId1"/>
    <sheet name="текущ" sheetId="1" r:id="rId2"/>
  </sheets>
  <calcPr calcId="125725"/>
</workbook>
</file>

<file path=xl/calcChain.xml><?xml version="1.0" encoding="utf-8"?>
<calcChain xmlns="http://schemas.openxmlformats.org/spreadsheetml/2006/main">
  <c r="D61" i="2"/>
  <c r="H56"/>
  <c r="F55"/>
  <c r="E55"/>
  <c r="D55"/>
  <c r="F47"/>
  <c r="D47"/>
  <c r="D63" s="1"/>
  <c r="H46"/>
  <c r="K45"/>
  <c r="J45"/>
  <c r="H45"/>
  <c r="F44"/>
  <c r="H44" s="1"/>
  <c r="F43"/>
  <c r="E43"/>
  <c r="E47" s="1"/>
  <c r="E58" s="1"/>
  <c r="H42"/>
  <c r="H41"/>
  <c r="H40"/>
  <c r="K39"/>
  <c r="J39"/>
  <c r="H39"/>
  <c r="H38"/>
  <c r="G38"/>
  <c r="H37"/>
  <c r="H36"/>
  <c r="J35"/>
  <c r="H35"/>
  <c r="H55" s="1"/>
  <c r="G35"/>
  <c r="G55" s="1"/>
  <c r="G32"/>
  <c r="E32"/>
  <c r="D32"/>
  <c r="K31"/>
  <c r="H31"/>
  <c r="K30"/>
  <c r="H30"/>
  <c r="K29"/>
  <c r="H29"/>
  <c r="K28"/>
  <c r="F28"/>
  <c r="H28" s="1"/>
  <c r="K27"/>
  <c r="H27"/>
  <c r="I17" i="1"/>
  <c r="H57" i="2" l="1"/>
  <c r="H32"/>
  <c r="H51" s="1"/>
  <c r="F32"/>
  <c r="G43"/>
  <c r="G47" s="1"/>
  <c r="G58" s="1"/>
  <c r="H47"/>
  <c r="K35"/>
  <c r="H43"/>
</calcChain>
</file>

<file path=xl/sharedStrings.xml><?xml version="1.0" encoding="utf-8"?>
<sst xmlns="http://schemas.openxmlformats.org/spreadsheetml/2006/main" count="86" uniqueCount="78">
  <si>
    <t>ОТЧЕТ</t>
  </si>
  <si>
    <t>по выполнению плана текущего ремонта жилого дома</t>
  </si>
  <si>
    <t>№ 11 по ул. Молодцова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</si>
  <si>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</si>
  <si>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</si>
  <si>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</si>
  <si>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</si>
  <si>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</si>
  <si>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</si>
  <si>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</si>
  <si>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</si>
  <si>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</si>
  <si>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</si>
  <si>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529.01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</si>
  <si>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Работы по содержанию и техническому обслуживанию конструктивных элементов</t>
  </si>
  <si>
    <t>многоквартирного дома(отмостки, кровли, продухи, вентиляции - 192.14 т.р.</t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</si>
  <si>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</si>
  <si>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- 1.18 т.р.</t>
  </si>
  <si>
    <t>Ремонт систем ГВС, ХВС, ЦО - 0.49т.р.</t>
  </si>
  <si>
    <t>Ремонт тепловых сетей,тепловых пунктов и систем теплопотребления - 10.77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</si>
  <si>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</si>
  <si>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</si>
  <si>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 3.49 т.р.</t>
  </si>
  <si>
    <t>Аварийные работы -0.79 т.р.</t>
  </si>
  <si>
    <t>Расходные материалы - 2.08т.р.</t>
  </si>
  <si>
    <t>герметизация швов - 84.00 т.р.</t>
  </si>
  <si>
    <t>ремонтные работы на лифтах - 9.00 т.р.</t>
  </si>
  <si>
    <t>ремонт мягкой кровли- 225.07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</si>
  <si>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</si>
  <si>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</si>
  <si>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</si>
  <si>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11  по ул. Молодцова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</si>
  <si>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</si>
  <si>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</si>
  <si>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</si>
  <si>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</si>
  <si>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</si>
  <si>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</si>
  <si>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</si>
  <si>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</si>
  <si>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</si>
  <si>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</si>
  <si>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</si>
  <si>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</si>
  <si>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</si>
  <si>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</si>
  <si>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</si>
  <si>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</si>
  <si>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</si>
  <si>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</si>
  <si>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Н/2011-97 от 01.07.2011г.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</si>
  <si>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</si>
  <si>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</si>
  <si>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</si>
  <si>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</si>
  <si>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</si>
  <si>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</si>
  <si>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</si>
  <si>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</si>
  <si>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</si>
  <si>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</si>
  <si>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ООО"Энерго-Сервис"</t>
  </si>
  <si>
    <t>электроэнергия СОИ</t>
  </si>
  <si>
    <t>ООО "ПСК"</t>
  </si>
  <si>
    <t>водоснабжение СОИ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</si>
  <si>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</si>
  <si>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</si>
  <si>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</si>
  <si>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</si>
  <si>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42965,00 руб. </t>
  </si>
  <si>
    <t>ООО "Икс-Трим", АО "Эр-телеком холдинг", ООО "СкайНэт", АО "Северен Телеком", ПАО "Ростелеком"</t>
  </si>
  <si>
    <t>Зейналов Б.И.</t>
  </si>
  <si>
    <t xml:space="preserve">Поступило от  Зейналова Б.И. за управление и содержание общедомового имущества 18623,60 руб. 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</si>
  <si>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</si>
  <si>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</si>
  <si>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</si>
  <si>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</si>
  <si>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списание сальдо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</si>
</sst>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0" fontId="0" fillId="2" borderId="0" xfId="0" applyFill="1"/>
    <xf numFmtId="0" fontId="0" fillId="0" borderId="0" xfId="0" applyBorder="1"/>
    <xf numFmtId="0" fontId="6" fillId="0" borderId="0" xfId="2" applyFont="1" applyFill="1"/>
    <xf numFmtId="0" fontId="5" fillId="0" borderId="0" xfId="2" applyFill="1"/>
    <xf numFmtId="0" fontId="7" fillId="0" borderId="2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 applyAlignment="1">
      <alignment horizontal="center"/>
    </xf>
    <xf numFmtId="0" fontId="6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top" wrapText="1"/>
    </xf>
    <xf numFmtId="0" fontId="10" fillId="0" borderId="3" xfId="2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4" fontId="12" fillId="3" borderId="9" xfId="2" applyNumberFormat="1" applyFont="1" applyFill="1" applyBorder="1" applyAlignment="1">
      <alignment horizontal="right" vertical="top" wrapText="1"/>
    </xf>
    <xf numFmtId="4" fontId="13" fillId="0" borderId="9" xfId="2" applyNumberFormat="1" applyFont="1" applyFill="1" applyBorder="1" applyAlignment="1">
      <alignment vertical="top" wrapText="1"/>
    </xf>
    <xf numFmtId="0" fontId="12" fillId="0" borderId="10" xfId="2" applyFont="1" applyFill="1" applyBorder="1" applyAlignment="1">
      <alignment horizontal="center" vertical="center" wrapText="1"/>
    </xf>
    <xf numFmtId="2" fontId="5" fillId="0" borderId="0" xfId="2" applyNumberFormat="1" applyFill="1"/>
    <xf numFmtId="4" fontId="12" fillId="0" borderId="9" xfId="2" applyNumberFormat="1" applyFont="1" applyFill="1" applyBorder="1" applyAlignment="1">
      <alignment vertical="top" wrapText="1"/>
    </xf>
    <xf numFmtId="0" fontId="12" fillId="0" borderId="11" xfId="2" applyFont="1" applyFill="1" applyBorder="1" applyAlignment="1">
      <alignment horizontal="center" vertical="center" wrapText="1"/>
    </xf>
    <xf numFmtId="4" fontId="12" fillId="0" borderId="9" xfId="2" applyNumberFormat="1" applyFont="1" applyFill="1" applyBorder="1" applyAlignment="1">
      <alignment horizontal="right" vertical="top" wrapText="1"/>
    </xf>
    <xf numFmtId="0" fontId="12" fillId="0" borderId="8" xfId="2" applyFont="1" applyFill="1" applyBorder="1" applyAlignment="1">
      <alignment horizontal="center" vertical="center" wrapText="1"/>
    </xf>
    <xf numFmtId="4" fontId="7" fillId="4" borderId="9" xfId="2" applyNumberFormat="1" applyFont="1" applyFill="1" applyBorder="1" applyAlignment="1">
      <alignment vertical="top" wrapText="1"/>
    </xf>
    <xf numFmtId="4" fontId="7" fillId="0" borderId="9" xfId="2" applyNumberFormat="1" applyFont="1" applyFill="1" applyBorder="1" applyAlignment="1">
      <alignment vertical="top" wrapText="1"/>
    </xf>
    <xf numFmtId="0" fontId="7" fillId="0" borderId="3" xfId="2" applyFont="1" applyFill="1" applyBorder="1" applyAlignment="1">
      <alignment horizontal="center" vertical="top" wrapText="1"/>
    </xf>
    <xf numFmtId="0" fontId="10" fillId="0" borderId="8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vertical="top" wrapText="1"/>
    </xf>
    <xf numFmtId="4" fontId="12" fillId="0" borderId="4" xfId="2" applyNumberFormat="1" applyFont="1" applyFill="1" applyBorder="1" applyAlignment="1">
      <alignment horizontal="right" vertical="top" wrapText="1"/>
    </xf>
    <xf numFmtId="4" fontId="13" fillId="0" borderId="4" xfId="2" applyNumberFormat="1" applyFont="1" applyFill="1" applyBorder="1" applyAlignment="1">
      <alignment vertical="top" wrapText="1"/>
    </xf>
    <xf numFmtId="0" fontId="14" fillId="0" borderId="10" xfId="2" applyFont="1" applyFill="1" applyBorder="1" applyAlignment="1">
      <alignment horizontal="center" vertical="center" wrapText="1"/>
    </xf>
    <xf numFmtId="4" fontId="5" fillId="0" borderId="0" xfId="2" applyNumberFormat="1" applyFill="1"/>
    <xf numFmtId="0" fontId="15" fillId="0" borderId="8" xfId="2" applyFont="1" applyFill="1" applyBorder="1" applyAlignment="1">
      <alignment horizontal="center" vertical="center" wrapText="1"/>
    </xf>
    <xf numFmtId="4" fontId="14" fillId="0" borderId="9" xfId="2" applyNumberFormat="1" applyFont="1" applyFill="1" applyBorder="1" applyAlignment="1">
      <alignment horizontal="right" vertical="top" wrapText="1"/>
    </xf>
    <xf numFmtId="0" fontId="16" fillId="0" borderId="9" xfId="2" applyFont="1" applyFill="1" applyBorder="1" applyAlignment="1">
      <alignment horizontal="center" vertical="top" wrapText="1"/>
    </xf>
    <xf numFmtId="0" fontId="12" fillId="0" borderId="9" xfId="2" applyFont="1" applyFill="1" applyBorder="1" applyAlignment="1">
      <alignment horizontal="center" vertical="top" wrapText="1"/>
    </xf>
    <xf numFmtId="2" fontId="12" fillId="0" borderId="9" xfId="2" applyNumberFormat="1" applyFont="1" applyFill="1" applyBorder="1" applyAlignment="1">
      <alignment horizontal="right" vertical="top" wrapText="1"/>
    </xf>
    <xf numFmtId="0" fontId="7" fillId="0" borderId="9" xfId="2" applyFont="1" applyFill="1" applyBorder="1" applyAlignment="1">
      <alignment horizontal="center" vertical="top" wrapText="1"/>
    </xf>
    <xf numFmtId="0" fontId="5" fillId="0" borderId="0" xfId="2" applyFont="1" applyFill="1"/>
    <xf numFmtId="0" fontId="7" fillId="0" borderId="12" xfId="2" applyFont="1" applyFill="1" applyBorder="1" applyAlignment="1">
      <alignment horizontal="center" vertical="top" wrapText="1"/>
    </xf>
    <xf numFmtId="0" fontId="7" fillId="0" borderId="2" xfId="2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top" wrapText="1"/>
    </xf>
    <xf numFmtId="4" fontId="12" fillId="0" borderId="2" xfId="2" applyNumberFormat="1" applyFont="1" applyFill="1" applyBorder="1" applyAlignment="1">
      <alignment horizontal="center" vertical="top" wrapText="1"/>
    </xf>
    <xf numFmtId="0" fontId="5" fillId="0" borderId="3" xfId="2" applyFill="1" applyBorder="1" applyAlignment="1">
      <alignment horizontal="center" vertical="top" wrapText="1"/>
    </xf>
    <xf numFmtId="0" fontId="5" fillId="0" borderId="4" xfId="2" applyFill="1" applyBorder="1" applyAlignment="1">
      <alignment horizontal="center" vertical="top" wrapText="1"/>
    </xf>
    <xf numFmtId="0" fontId="12" fillId="0" borderId="6" xfId="2" applyFont="1" applyFill="1" applyBorder="1" applyAlignment="1">
      <alignment horizontal="center" vertical="center" wrapText="1"/>
    </xf>
    <xf numFmtId="0" fontId="17" fillId="0" borderId="0" xfId="2" applyFont="1" applyFill="1"/>
    <xf numFmtId="4" fontId="18" fillId="0" borderId="0" xfId="2" applyNumberFormat="1" applyFont="1" applyFill="1"/>
    <xf numFmtId="0" fontId="12" fillId="0" borderId="0" xfId="2" applyFont="1" applyFill="1"/>
    <xf numFmtId="0" fontId="19" fillId="0" borderId="0" xfId="2" applyFont="1" applyFill="1"/>
    <xf numFmtId="0" fontId="12" fillId="0" borderId="0" xfId="2" applyFont="1" applyFill="1" applyBorder="1"/>
    <xf numFmtId="0" fontId="14" fillId="0" borderId="0" xfId="2" applyFont="1" applyFill="1"/>
    <xf numFmtId="4" fontId="12" fillId="0" borderId="0" xfId="2" applyNumberFormat="1" applyFont="1" applyFill="1"/>
    <xf numFmtId="2" fontId="12" fillId="0" borderId="0" xfId="2" applyNumberFormat="1" applyFont="1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topLeftCell="C29" zoomScaleNormal="100" workbookViewId="0">
      <selection activeCell="G37" sqref="G37"/>
    </sheetView>
  </sheetViews>
  <sheetFormatPr defaultRowHeight="12.75"/>
  <cols>
    <col min="1" max="1" width="3.42578125" style="13" hidden="1" customWidth="1"/>
    <col min="2" max="2" width="9.140625" style="13" hidden="1" customWidth="1"/>
    <col min="3" max="3" width="30.7109375" style="64" customWidth="1"/>
    <col min="4" max="4" width="13.28515625" style="64" customWidth="1"/>
    <col min="5" max="5" width="11.85546875" style="64" customWidth="1"/>
    <col min="6" max="6" width="13.28515625" style="64" customWidth="1"/>
    <col min="7" max="7" width="11.85546875" style="64" customWidth="1"/>
    <col min="8" max="8" width="13.42578125" style="64" customWidth="1"/>
    <col min="9" max="9" width="23.28515625" style="64" customWidth="1"/>
    <col min="10" max="10" width="10.140625" style="13" hidden="1" customWidth="1"/>
    <col min="11" max="11" width="9.5703125" style="13" hidden="1" customWidth="1"/>
    <col min="12" max="16384" width="9.140625" style="13"/>
  </cols>
  <sheetData>
    <row r="1" spans="3:9" ht="12.75" hidden="1" customHeight="1">
      <c r="C1" s="12"/>
      <c r="D1" s="12"/>
      <c r="E1" s="12"/>
      <c r="F1" s="12"/>
      <c r="G1" s="12"/>
      <c r="H1" s="12"/>
      <c r="I1" s="12"/>
    </row>
    <row r="2" spans="3:9" ht="13.5" hidden="1" customHeight="1" thickBot="1">
      <c r="C2" s="12"/>
      <c r="D2" s="12"/>
      <c r="E2" s="12" t="s">
        <v>28</v>
      </c>
      <c r="F2" s="12"/>
      <c r="G2" s="12"/>
      <c r="H2" s="12"/>
      <c r="I2" s="12"/>
    </row>
    <row r="3" spans="3:9" ht="13.5" hidden="1" customHeight="1" thickBot="1">
      <c r="C3" s="14"/>
      <c r="D3" s="15"/>
      <c r="E3" s="16"/>
      <c r="F3" s="16"/>
      <c r="G3" s="16"/>
      <c r="H3" s="16"/>
      <c r="I3" s="17"/>
    </row>
    <row r="4" spans="3:9" ht="12.75" hidden="1" customHeight="1">
      <c r="C4" s="18"/>
      <c r="D4" s="18"/>
      <c r="E4" s="19"/>
      <c r="F4" s="19"/>
      <c r="G4" s="19"/>
      <c r="H4" s="19"/>
      <c r="I4" s="19"/>
    </row>
    <row r="5" spans="3:9" ht="12.75" customHeight="1">
      <c r="C5" s="18"/>
      <c r="D5" s="18"/>
      <c r="E5" s="19"/>
      <c r="F5" s="19"/>
      <c r="G5" s="19"/>
      <c r="H5" s="19"/>
      <c r="I5" s="19"/>
    </row>
    <row r="6" spans="3:9" ht="12.75" customHeight="1">
      <c r="C6" s="18"/>
      <c r="D6" s="18"/>
      <c r="E6" s="19"/>
      <c r="F6" s="19"/>
      <c r="G6" s="19"/>
      <c r="H6" s="19"/>
      <c r="I6" s="19"/>
    </row>
    <row r="7" spans="3:9" ht="12.75" customHeight="1">
      <c r="C7" s="18"/>
      <c r="D7" s="18"/>
      <c r="E7" s="19"/>
      <c r="F7" s="19"/>
      <c r="G7" s="19"/>
      <c r="H7" s="19"/>
      <c r="I7" s="19"/>
    </row>
    <row r="8" spans="3:9" ht="12.75" customHeight="1">
      <c r="C8" s="18"/>
      <c r="D8" s="18"/>
      <c r="E8" s="19"/>
      <c r="F8" s="19"/>
      <c r="G8" s="19"/>
      <c r="H8" s="19"/>
      <c r="I8" s="19"/>
    </row>
    <row r="9" spans="3:9" ht="12.75" customHeight="1">
      <c r="C9" s="18"/>
      <c r="D9" s="18"/>
      <c r="E9" s="19"/>
      <c r="F9" s="19"/>
      <c r="G9" s="19"/>
      <c r="H9" s="19"/>
      <c r="I9" s="19"/>
    </row>
    <row r="10" spans="3:9" ht="12.75" customHeight="1">
      <c r="C10" s="18"/>
      <c r="D10" s="18"/>
      <c r="E10" s="19"/>
      <c r="F10" s="19"/>
      <c r="G10" s="19"/>
      <c r="H10" s="19"/>
      <c r="I10" s="19"/>
    </row>
    <row r="11" spans="3:9" ht="12.75" customHeight="1">
      <c r="C11" s="18"/>
      <c r="D11" s="18"/>
      <c r="E11" s="19"/>
      <c r="F11" s="19"/>
      <c r="G11" s="19"/>
      <c r="H11" s="19"/>
      <c r="I11" s="19"/>
    </row>
    <row r="12" spans="3:9" ht="12.75" customHeight="1">
      <c r="C12" s="18"/>
      <c r="D12" s="18"/>
      <c r="E12" s="19"/>
      <c r="F12" s="19"/>
      <c r="G12" s="19"/>
      <c r="H12" s="19"/>
      <c r="I12" s="19"/>
    </row>
    <row r="13" spans="3:9" ht="12.75" customHeight="1">
      <c r="C13" s="18"/>
      <c r="D13" s="18"/>
      <c r="E13" s="19"/>
      <c r="F13" s="19"/>
      <c r="G13" s="19"/>
      <c r="H13" s="19"/>
      <c r="I13" s="19"/>
    </row>
    <row r="14" spans="3:9" ht="12.75" customHeight="1">
      <c r="C14" s="18"/>
      <c r="D14" s="18"/>
      <c r="E14" s="19"/>
      <c r="F14" s="19"/>
      <c r="G14" s="19"/>
      <c r="H14" s="19"/>
      <c r="I14" s="19"/>
    </row>
    <row r="15" spans="3:9" ht="12.75" customHeight="1">
      <c r="C15" s="18"/>
      <c r="D15" s="18"/>
      <c r="E15" s="19"/>
      <c r="F15" s="19"/>
      <c r="G15" s="19"/>
      <c r="H15" s="19"/>
      <c r="I15" s="19"/>
    </row>
    <row r="16" spans="3:9" ht="12.75" customHeight="1">
      <c r="C16" s="18"/>
      <c r="D16" s="18"/>
      <c r="E16" s="19"/>
      <c r="F16" s="19"/>
      <c r="G16" s="19"/>
      <c r="H16" s="19"/>
      <c r="I16" s="19"/>
    </row>
    <row r="17" spans="3:11" ht="12.75" customHeight="1">
      <c r="C17" s="18"/>
      <c r="D17" s="18"/>
      <c r="E17" s="19"/>
      <c r="F17" s="19"/>
      <c r="G17" s="19"/>
      <c r="H17" s="19"/>
      <c r="I17" s="19"/>
    </row>
    <row r="18" spans="3:11" ht="12.75" customHeight="1">
      <c r="C18" s="18"/>
      <c r="D18" s="18"/>
      <c r="E18" s="19"/>
      <c r="F18" s="19"/>
      <c r="G18" s="19"/>
      <c r="H18" s="19"/>
      <c r="I18" s="19"/>
    </row>
    <row r="19" spans="3:11" ht="12.75" customHeight="1">
      <c r="C19" s="18"/>
      <c r="D19" s="18"/>
      <c r="E19" s="19"/>
      <c r="F19" s="19"/>
      <c r="G19" s="19"/>
      <c r="H19" s="19"/>
      <c r="I19" s="19"/>
    </row>
    <row r="20" spans="3:11" ht="12.75" customHeight="1">
      <c r="C20" s="18"/>
      <c r="D20" s="18"/>
      <c r="E20" s="19"/>
      <c r="F20" s="19"/>
      <c r="G20" s="19"/>
      <c r="H20" s="19"/>
      <c r="I20" s="19"/>
    </row>
    <row r="21" spans="3:11" ht="14.25">
      <c r="C21" s="20" t="s">
        <v>29</v>
      </c>
      <c r="D21" s="20"/>
      <c r="E21" s="20"/>
      <c r="F21" s="20"/>
      <c r="G21" s="20"/>
      <c r="H21" s="20"/>
      <c r="I21" s="20"/>
    </row>
    <row r="22" spans="3:11">
      <c r="C22" s="21" t="s">
        <v>30</v>
      </c>
      <c r="D22" s="21"/>
      <c r="E22" s="21"/>
      <c r="F22" s="21"/>
      <c r="G22" s="21"/>
      <c r="H22" s="21"/>
      <c r="I22" s="21"/>
    </row>
    <row r="23" spans="3:11">
      <c r="C23" s="21" t="s">
        <v>31</v>
      </c>
      <c r="D23" s="21"/>
      <c r="E23" s="21"/>
      <c r="F23" s="21"/>
      <c r="G23" s="21"/>
      <c r="H23" s="21"/>
      <c r="I23" s="21"/>
    </row>
    <row r="24" spans="3:11" ht="6" customHeight="1" thickBot="1">
      <c r="C24" s="22"/>
      <c r="D24" s="22"/>
      <c r="E24" s="22"/>
      <c r="F24" s="22"/>
      <c r="G24" s="22"/>
      <c r="H24" s="22"/>
      <c r="I24" s="22"/>
    </row>
    <row r="25" spans="3:11" ht="51.75" customHeight="1" thickBot="1">
      <c r="C25" s="23" t="s">
        <v>32</v>
      </c>
      <c r="D25" s="24" t="s">
        <v>33</v>
      </c>
      <c r="E25" s="25" t="s">
        <v>34</v>
      </c>
      <c r="F25" s="25" t="s">
        <v>35</v>
      </c>
      <c r="G25" s="25" t="s">
        <v>36</v>
      </c>
      <c r="H25" s="25" t="s">
        <v>37</v>
      </c>
      <c r="I25" s="24" t="s">
        <v>38</v>
      </c>
    </row>
    <row r="26" spans="3:11" ht="13.5" customHeight="1" thickBot="1">
      <c r="C26" s="26" t="s">
        <v>39</v>
      </c>
      <c r="D26" s="27"/>
      <c r="E26" s="27"/>
      <c r="F26" s="27"/>
      <c r="G26" s="27"/>
      <c r="H26" s="27"/>
      <c r="I26" s="28"/>
    </row>
    <row r="27" spans="3:11" ht="13.5" customHeight="1" thickBot="1">
      <c r="C27" s="29" t="s">
        <v>40</v>
      </c>
      <c r="D27" s="30">
        <v>40737.070000000043</v>
      </c>
      <c r="E27" s="31"/>
      <c r="F27" s="31">
        <v>4515.25</v>
      </c>
      <c r="G27" s="31"/>
      <c r="H27" s="31">
        <f>+D27+E27-F27</f>
        <v>36221.820000000043</v>
      </c>
      <c r="I27" s="32" t="s">
        <v>41</v>
      </c>
      <c r="K27" s="33">
        <f>600168.49+27617.09+36357.33+85719.69</f>
        <v>749862.59999999986</v>
      </c>
    </row>
    <row r="28" spans="3:11" ht="13.5" customHeight="1" thickBot="1">
      <c r="C28" s="29" t="s">
        <v>42</v>
      </c>
      <c r="D28" s="30">
        <v>32193.299999999988</v>
      </c>
      <c r="E28" s="34"/>
      <c r="F28" s="34">
        <f>7224.95+2045.23</f>
        <v>9270.18</v>
      </c>
      <c r="G28" s="31"/>
      <c r="H28" s="31">
        <f>+D28+E28-F28</f>
        <v>22923.119999999988</v>
      </c>
      <c r="I28" s="35"/>
      <c r="K28" s="33">
        <f>310449.16-21703.09+35682.97+53700.09+14042.99</f>
        <v>392172.11999999988</v>
      </c>
    </row>
    <row r="29" spans="3:11" ht="13.5" customHeight="1" thickBot="1">
      <c r="C29" s="29" t="s">
        <v>43</v>
      </c>
      <c r="D29" s="30">
        <v>11628.699999999966</v>
      </c>
      <c r="E29" s="34"/>
      <c r="F29" s="34">
        <v>1321.73</v>
      </c>
      <c r="G29" s="31"/>
      <c r="H29" s="31">
        <f>+D29+E29-F29</f>
        <v>10306.969999999967</v>
      </c>
      <c r="I29" s="35"/>
      <c r="K29" s="33">
        <f>7001.71+148629.19-11189.04+56060.47</f>
        <v>200502.33</v>
      </c>
    </row>
    <row r="30" spans="3:11" ht="13.5" customHeight="1" thickBot="1">
      <c r="C30" s="29" t="s">
        <v>44</v>
      </c>
      <c r="D30" s="30">
        <v>5016.5700000000206</v>
      </c>
      <c r="E30" s="34"/>
      <c r="F30" s="34"/>
      <c r="G30" s="31"/>
      <c r="H30" s="31">
        <f>+D30+E30-F30</f>
        <v>5016.5700000000206</v>
      </c>
      <c r="I30" s="35"/>
      <c r="K30" s="33">
        <f>1734.39+47652.65-2907.12+7883.63+54613.32-3914.13+19410.06-267.11</f>
        <v>124205.68999999999</v>
      </c>
    </row>
    <row r="31" spans="3:11" ht="13.5" hidden="1" customHeight="1" thickBot="1">
      <c r="C31" s="29" t="s">
        <v>45</v>
      </c>
      <c r="D31" s="36"/>
      <c r="E31" s="34"/>
      <c r="F31" s="34"/>
      <c r="G31" s="31"/>
      <c r="H31" s="31">
        <f>+D31+E31-F31</f>
        <v>0</v>
      </c>
      <c r="I31" s="37"/>
      <c r="K31" s="13">
        <f>48.84+6790.24-1201.85+4140.12+2.03+136.88+16.2</f>
        <v>9932.4599999999991</v>
      </c>
    </row>
    <row r="32" spans="3:11" ht="13.5" customHeight="1" thickBot="1">
      <c r="C32" s="29" t="s">
        <v>46</v>
      </c>
      <c r="D32" s="38">
        <f>SUM(D27:D31)</f>
        <v>89575.640000000014</v>
      </c>
      <c r="E32" s="39">
        <f>SUM(E27:E31)</f>
        <v>0</v>
      </c>
      <c r="F32" s="39">
        <f>SUM(F27:F31)</f>
        <v>15107.16</v>
      </c>
      <c r="G32" s="39">
        <f>SUM(G27:G31)</f>
        <v>0</v>
      </c>
      <c r="H32" s="39">
        <f>SUM(H27:H31)</f>
        <v>74468.480000000025</v>
      </c>
      <c r="I32" s="29"/>
    </row>
    <row r="33" spans="3:11" ht="13.5" customHeight="1" thickBot="1">
      <c r="C33" s="40" t="s">
        <v>47</v>
      </c>
      <c r="D33" s="40"/>
      <c r="E33" s="40"/>
      <c r="F33" s="40"/>
      <c r="G33" s="40"/>
      <c r="H33" s="40"/>
      <c r="I33" s="40"/>
    </row>
    <row r="34" spans="3:11" ht="51" customHeight="1" thickBot="1">
      <c r="C34" s="41" t="s">
        <v>32</v>
      </c>
      <c r="D34" s="24" t="s">
        <v>33</v>
      </c>
      <c r="E34" s="25" t="s">
        <v>34</v>
      </c>
      <c r="F34" s="25" t="s">
        <v>35</v>
      </c>
      <c r="G34" s="25" t="s">
        <v>36</v>
      </c>
      <c r="H34" s="25" t="s">
        <v>37</v>
      </c>
      <c r="I34" s="42" t="s">
        <v>48</v>
      </c>
    </row>
    <row r="35" spans="3:11" ht="26.25" customHeight="1" thickBot="1">
      <c r="C35" s="23" t="s">
        <v>49</v>
      </c>
      <c r="D35" s="43">
        <v>647303.26000000024</v>
      </c>
      <c r="E35" s="44">
        <v>3248643.33</v>
      </c>
      <c r="F35" s="44">
        <v>3191220.67</v>
      </c>
      <c r="G35" s="44">
        <f>+E35</f>
        <v>3248643.33</v>
      </c>
      <c r="H35" s="44">
        <f>+D35+E35-F35</f>
        <v>704725.92000000039</v>
      </c>
      <c r="I35" s="45" t="s">
        <v>50</v>
      </c>
      <c r="J35" s="46">
        <f>364229.99+42.37+126.44+20.98+106.67-D35</f>
        <v>-282776.81000000029</v>
      </c>
      <c r="K35" s="46">
        <f>491259.88+1222.06+3956.31+725.43+5443.99+12.54+63.74-H35</f>
        <v>-202041.97000000044</v>
      </c>
    </row>
    <row r="36" spans="3:11" ht="14.25" customHeight="1" thickBot="1">
      <c r="C36" s="29" t="s">
        <v>51</v>
      </c>
      <c r="D36" s="30">
        <v>136104.49</v>
      </c>
      <c r="E36" s="31">
        <v>687609.81</v>
      </c>
      <c r="F36" s="31">
        <v>675139.21</v>
      </c>
      <c r="G36" s="44">
        <v>529011.64</v>
      </c>
      <c r="H36" s="44">
        <f t="shared" ref="H36:H46" si="0">+D36+E36-F36</f>
        <v>148575.09000000008</v>
      </c>
      <c r="I36" s="47"/>
      <c r="J36" s="46"/>
    </row>
    <row r="37" spans="3:11" ht="13.5" customHeight="1" thickBot="1">
      <c r="C37" s="41" t="s">
        <v>52</v>
      </c>
      <c r="D37" s="48">
        <v>2.0099832909181714E-10</v>
      </c>
      <c r="E37" s="31"/>
      <c r="F37" s="31"/>
      <c r="G37" s="44"/>
      <c r="H37" s="44">
        <f t="shared" si="0"/>
        <v>2.0099832909181714E-10</v>
      </c>
      <c r="I37" s="49"/>
    </row>
    <row r="38" spans="3:11" ht="12.75" customHeight="1" thickBot="1">
      <c r="C38" s="29" t="s">
        <v>53</v>
      </c>
      <c r="D38" s="36">
        <v>83567.120000000054</v>
      </c>
      <c r="E38" s="31">
        <v>369449.49</v>
      </c>
      <c r="F38" s="31">
        <v>364534.25</v>
      </c>
      <c r="G38" s="44">
        <f>250484.64-9000</f>
        <v>241484.64</v>
      </c>
      <c r="H38" s="44">
        <f t="shared" si="0"/>
        <v>88482.360000000044</v>
      </c>
      <c r="I38" s="49" t="s">
        <v>54</v>
      </c>
    </row>
    <row r="39" spans="3:11" ht="26.25" customHeight="1" thickBot="1">
      <c r="C39" s="29" t="s">
        <v>55</v>
      </c>
      <c r="D39" s="30">
        <v>22455.119999999995</v>
      </c>
      <c r="E39" s="31"/>
      <c r="F39" s="31">
        <v>9768.9500000000007</v>
      </c>
      <c r="G39" s="44"/>
      <c r="H39" s="44">
        <f t="shared" si="0"/>
        <v>12686.169999999995</v>
      </c>
      <c r="I39" s="50" t="s">
        <v>56</v>
      </c>
      <c r="J39" s="13">
        <f>30887.79+46646.94</f>
        <v>77534.73000000001</v>
      </c>
      <c r="K39" s="33">
        <f>58785.8+22064.89+25567.57</f>
        <v>106418.26000000001</v>
      </c>
    </row>
    <row r="40" spans="3:11" ht="27" customHeight="1" thickBot="1">
      <c r="C40" s="29" t="s">
        <v>57</v>
      </c>
      <c r="D40" s="36">
        <v>7614.7200000000012</v>
      </c>
      <c r="E40" s="34">
        <v>33964.5</v>
      </c>
      <c r="F40" s="34">
        <v>33925.879999999997</v>
      </c>
      <c r="G40" s="44">
        <v>18117</v>
      </c>
      <c r="H40" s="44">
        <f t="shared" si="0"/>
        <v>7653.3400000000038</v>
      </c>
      <c r="I40" s="50" t="s">
        <v>58</v>
      </c>
    </row>
    <row r="41" spans="3:11" ht="13.5" customHeight="1" thickBot="1">
      <c r="C41" s="41" t="s">
        <v>59</v>
      </c>
      <c r="D41" s="36">
        <v>12405.92</v>
      </c>
      <c r="E41" s="34"/>
      <c r="F41" s="34">
        <v>6657.49</v>
      </c>
      <c r="G41" s="44"/>
      <c r="H41" s="44">
        <f t="shared" si="0"/>
        <v>5748.43</v>
      </c>
      <c r="I41" s="49"/>
    </row>
    <row r="42" spans="3:11" ht="13.5" customHeight="1" thickBot="1">
      <c r="C42" s="29" t="s">
        <v>60</v>
      </c>
      <c r="D42" s="51">
        <v>19550.830000000016</v>
      </c>
      <c r="E42" s="34">
        <v>99120.06</v>
      </c>
      <c r="F42" s="34">
        <v>97353.3</v>
      </c>
      <c r="G42" s="44">
        <v>83608.02</v>
      </c>
      <c r="H42" s="44">
        <f t="shared" si="0"/>
        <v>21317.590000000011</v>
      </c>
      <c r="I42" s="50" t="s">
        <v>61</v>
      </c>
    </row>
    <row r="43" spans="3:11" ht="13.5" customHeight="1" thickBot="1">
      <c r="C43" s="29" t="s">
        <v>62</v>
      </c>
      <c r="D43" s="51">
        <v>17146.61</v>
      </c>
      <c r="E43" s="34">
        <f>15170.39+4320.16</f>
        <v>19490.55</v>
      </c>
      <c r="F43" s="34">
        <f>6210.56+0.12+0.6+21454</f>
        <v>27665.279999999999</v>
      </c>
      <c r="G43" s="44">
        <f>+E43</f>
        <v>19490.55</v>
      </c>
      <c r="H43" s="44">
        <f t="shared" si="0"/>
        <v>8971.8800000000047</v>
      </c>
      <c r="I43" s="50" t="s">
        <v>63</v>
      </c>
    </row>
    <row r="44" spans="3:11" ht="13.5" customHeight="1" thickBot="1">
      <c r="C44" s="29" t="s">
        <v>64</v>
      </c>
      <c r="D44" s="51">
        <v>199.86999999999898</v>
      </c>
      <c r="E44" s="34"/>
      <c r="F44" s="34">
        <f>811+1165.52+358.77+0.47</f>
        <v>2335.7599999999998</v>
      </c>
      <c r="G44" s="44"/>
      <c r="H44" s="44">
        <f t="shared" si="0"/>
        <v>-2135.8900000000008</v>
      </c>
      <c r="I44" s="50"/>
    </row>
    <row r="45" spans="3:11" ht="13.5" customHeight="1" thickBot="1">
      <c r="C45" s="41" t="s">
        <v>65</v>
      </c>
      <c r="D45" s="51">
        <v>2041.3900000000021</v>
      </c>
      <c r="E45" s="34"/>
      <c r="F45" s="34"/>
      <c r="G45" s="44"/>
      <c r="H45" s="44">
        <f t="shared" si="0"/>
        <v>2041.3900000000021</v>
      </c>
      <c r="I45" s="50"/>
      <c r="J45" s="13">
        <f>4942.25+9857.13</f>
        <v>14799.38</v>
      </c>
      <c r="K45" s="13">
        <f>20859.63+41747.69</f>
        <v>62607.320000000007</v>
      </c>
    </row>
    <row r="46" spans="3:11" ht="13.5" hidden="1" customHeight="1" thickBot="1">
      <c r="C46" s="29" t="s">
        <v>66</v>
      </c>
      <c r="D46" s="36">
        <v>0</v>
      </c>
      <c r="E46" s="34"/>
      <c r="F46" s="34"/>
      <c r="G46" s="44"/>
      <c r="H46" s="44">
        <f t="shared" si="0"/>
        <v>0</v>
      </c>
      <c r="I46" s="50"/>
    </row>
    <row r="47" spans="3:11" s="53" customFormat="1" ht="13.5" customHeight="1" thickBot="1">
      <c r="C47" s="29" t="s">
        <v>46</v>
      </c>
      <c r="D47" s="38">
        <f>SUM(D35:D46)</f>
        <v>948389.33000000066</v>
      </c>
      <c r="E47" s="39">
        <f>SUM(E35:E46)</f>
        <v>4458277.7399999993</v>
      </c>
      <c r="F47" s="39">
        <f>SUM(F35:F46)</f>
        <v>4408600.79</v>
      </c>
      <c r="G47" s="39">
        <f>SUM(G35:G46)</f>
        <v>4140355.18</v>
      </c>
      <c r="H47" s="39">
        <f>SUM(H35:H46)</f>
        <v>998066.28000000084</v>
      </c>
      <c r="I47" s="52"/>
    </row>
    <row r="48" spans="3:11" ht="13.5" customHeight="1" thickBot="1">
      <c r="C48" s="54" t="s">
        <v>67</v>
      </c>
      <c r="D48" s="54"/>
      <c r="E48" s="54"/>
      <c r="F48" s="54"/>
      <c r="G48" s="54"/>
      <c r="H48" s="54"/>
      <c r="I48" s="54"/>
    </row>
    <row r="49" spans="3:9" ht="64.5" customHeight="1" thickBot="1">
      <c r="C49" s="55" t="s">
        <v>68</v>
      </c>
      <c r="D49" s="56" t="s">
        <v>69</v>
      </c>
      <c r="E49" s="56"/>
      <c r="F49" s="56"/>
      <c r="G49" s="56"/>
      <c r="H49" s="56"/>
      <c r="I49" s="57" t="s">
        <v>70</v>
      </c>
    </row>
    <row r="50" spans="3:9" ht="30.75" customHeight="1" thickBot="1">
      <c r="C50" s="55" t="s">
        <v>71</v>
      </c>
      <c r="D50" s="58" t="s">
        <v>72</v>
      </c>
      <c r="E50" s="59"/>
      <c r="F50" s="59"/>
      <c r="G50" s="59"/>
      <c r="H50" s="60"/>
      <c r="I50" s="61" t="s">
        <v>71</v>
      </c>
    </row>
    <row r="51" spans="3:9" ht="17.25" customHeight="1">
      <c r="C51" s="62" t="s">
        <v>73</v>
      </c>
      <c r="D51" s="62"/>
      <c r="E51" s="62"/>
      <c r="F51" s="62"/>
      <c r="G51" s="62"/>
      <c r="H51" s="63">
        <f>+H32+H47</f>
        <v>1072534.7600000009</v>
      </c>
    </row>
    <row r="52" spans="3:9" ht="12" customHeight="1">
      <c r="C52" s="65" t="s">
        <v>74</v>
      </c>
      <c r="D52" s="65"/>
      <c r="F52" s="66"/>
      <c r="G52" s="66"/>
      <c r="H52" s="66"/>
    </row>
    <row r="53" spans="3:9" ht="12.75" hidden="1" customHeight="1">
      <c r="C53" s="67" t="s">
        <v>75</v>
      </c>
    </row>
    <row r="54" spans="3:9">
      <c r="C54" s="13"/>
      <c r="D54" s="13"/>
      <c r="E54" s="13"/>
      <c r="F54" s="13"/>
      <c r="G54" s="13"/>
      <c r="H54" s="13"/>
    </row>
    <row r="55" spans="3:9" hidden="1">
      <c r="D55" s="68">
        <f>+D35+D36+D37+D40</f>
        <v>791022.47000000044</v>
      </c>
      <c r="E55" s="68">
        <f>+E35+E36+E37+E40</f>
        <v>3970217.64</v>
      </c>
      <c r="F55" s="68">
        <f>+F35+F36+F37+F40</f>
        <v>3900285.76</v>
      </c>
      <c r="G55" s="68">
        <f>+G35+G36+G37+G40</f>
        <v>3795771.97</v>
      </c>
      <c r="H55" s="68">
        <f>+H35+H36+H37+H40</f>
        <v>860954.35000000068</v>
      </c>
    </row>
    <row r="56" spans="3:9" hidden="1">
      <c r="D56" s="69"/>
      <c r="H56" s="64">
        <f>145877.48+662487.73+20371.69+78332.72+6934.51+35775.08+20277.13+132062.25+14563.65+86160.59+29.82+20221+5.86+4649.7</f>
        <v>1227749.21</v>
      </c>
    </row>
    <row r="57" spans="3:9" hidden="1">
      <c r="H57" s="68">
        <f>+H56-H47</f>
        <v>229682.92999999912</v>
      </c>
    </row>
    <row r="58" spans="3:9">
      <c r="C58" s="64" t="s">
        <v>76</v>
      </c>
      <c r="E58" s="68">
        <f>+E47+E32+42965+18623.6</f>
        <v>4519866.3399999989</v>
      </c>
      <c r="F58" s="68"/>
      <c r="G58" s="68">
        <f>+G47+G32</f>
        <v>4140355.18</v>
      </c>
    </row>
    <row r="61" spans="3:9" hidden="1">
      <c r="C61" s="64" t="s">
        <v>77</v>
      </c>
      <c r="D61" s="64">
        <f>58742.29+47974.34+216592.47+340556.23+277520.3+411609.03</f>
        <v>1352994.66</v>
      </c>
    </row>
    <row r="62" spans="3:9" hidden="1">
      <c r="D62" s="64">
        <v>2273533.2599999998</v>
      </c>
    </row>
    <row r="63" spans="3:9" hidden="1">
      <c r="D63" s="68">
        <f>+D62-D47-D32</f>
        <v>1235568.2899999991</v>
      </c>
    </row>
  </sheetData>
  <mergeCells count="11">
    <mergeCell ref="C33:I33"/>
    <mergeCell ref="I35:I36"/>
    <mergeCell ref="C48:I48"/>
    <mergeCell ref="D49:H49"/>
    <mergeCell ref="D50:H50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4"/>
  <sheetViews>
    <sheetView topLeftCell="A16" zoomScaleNormal="100" zoomScaleSheetLayoutView="120" workbookViewId="0">
      <selection activeCell="E40" sqref="E40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9" width="15.140625" customWidth="1"/>
  </cols>
  <sheetData>
    <row r="13" spans="1:9">
      <c r="A13" s="1" t="s">
        <v>0</v>
      </c>
      <c r="B13" s="1"/>
      <c r="C13" s="1"/>
      <c r="D13" s="1"/>
      <c r="E13" s="1"/>
      <c r="F13" s="1"/>
      <c r="G13" s="1"/>
      <c r="H13" s="1"/>
      <c r="I13" s="1"/>
    </row>
    <row r="14" spans="1:9">
      <c r="A14" s="1" t="s">
        <v>1</v>
      </c>
      <c r="B14" s="1"/>
      <c r="C14" s="1"/>
      <c r="D14" s="1"/>
      <c r="E14" s="1"/>
      <c r="F14" s="1"/>
      <c r="G14" s="1"/>
      <c r="H14" s="1"/>
      <c r="I14" s="1"/>
    </row>
    <row r="15" spans="1:9">
      <c r="A15" s="1" t="s">
        <v>2</v>
      </c>
      <c r="B15" s="1"/>
      <c r="C15" s="1"/>
      <c r="D15" s="1"/>
      <c r="E15" s="1"/>
      <c r="F15" s="1"/>
      <c r="G15" s="1"/>
      <c r="H15" s="1"/>
      <c r="I15" s="1"/>
    </row>
    <row r="16" spans="1:9" ht="60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8</v>
      </c>
      <c r="G16" s="3" t="s">
        <v>9</v>
      </c>
      <c r="H16" s="2" t="s">
        <v>10</v>
      </c>
      <c r="I16" s="2" t="s">
        <v>11</v>
      </c>
    </row>
    <row r="17" spans="1:9">
      <c r="A17" s="4" t="s">
        <v>12</v>
      </c>
      <c r="B17" s="5">
        <v>-934.22068999999988</v>
      </c>
      <c r="C17" s="5"/>
      <c r="D17" s="5">
        <v>687.60981000000004</v>
      </c>
      <c r="E17" s="5">
        <v>675.13921000000005</v>
      </c>
      <c r="F17" s="5">
        <v>61.5886</v>
      </c>
      <c r="G17" s="5">
        <v>529.01164000000006</v>
      </c>
      <c r="H17" s="5">
        <v>148.57508999999999</v>
      </c>
      <c r="I17" s="6">
        <f>B17+D17+F17-G17</f>
        <v>-714.03391999999985</v>
      </c>
    </row>
    <row r="19" spans="1:9">
      <c r="A19" t="s">
        <v>13</v>
      </c>
    </row>
    <row r="20" spans="1:9">
      <c r="A20" s="7" t="s">
        <v>14</v>
      </c>
      <c r="B20" s="8"/>
      <c r="C20" s="8"/>
      <c r="D20" s="8"/>
      <c r="E20" s="8"/>
      <c r="F20" s="8"/>
      <c r="G20" s="8"/>
    </row>
    <row r="21" spans="1:9">
      <c r="A21" s="9" t="s">
        <v>15</v>
      </c>
      <c r="B21" s="8"/>
      <c r="C21" s="8"/>
      <c r="D21" s="8"/>
      <c r="E21" s="8"/>
      <c r="F21" s="8"/>
      <c r="G21" s="8"/>
    </row>
    <row r="22" spans="1:9">
      <c r="A22" s="7" t="s">
        <v>16</v>
      </c>
      <c r="B22" s="8"/>
      <c r="C22" s="8"/>
      <c r="D22" s="8"/>
      <c r="E22" s="8"/>
      <c r="F22" s="8"/>
      <c r="G22" s="8"/>
    </row>
    <row r="23" spans="1:9">
      <c r="A23" s="7" t="s">
        <v>17</v>
      </c>
      <c r="B23" s="8"/>
      <c r="C23" s="8"/>
      <c r="D23" s="8"/>
      <c r="E23" s="8"/>
      <c r="F23" s="8"/>
      <c r="G23" s="8"/>
    </row>
    <row r="24" spans="1:9">
      <c r="A24" s="7" t="s">
        <v>18</v>
      </c>
      <c r="B24" s="8"/>
      <c r="C24" s="8"/>
      <c r="D24" s="8"/>
      <c r="E24" s="8"/>
      <c r="F24" s="8"/>
      <c r="G24" s="8"/>
    </row>
    <row r="25" spans="1:9">
      <c r="A25" s="7" t="s">
        <v>19</v>
      </c>
      <c r="B25" s="8"/>
      <c r="C25" s="8"/>
      <c r="D25" s="8"/>
      <c r="E25" s="8"/>
      <c r="F25" s="8"/>
      <c r="G25" s="8"/>
    </row>
    <row r="26" spans="1:9">
      <c r="A26" s="7" t="s">
        <v>20</v>
      </c>
      <c r="B26" s="8"/>
      <c r="C26" s="8"/>
      <c r="D26" s="8"/>
      <c r="E26" s="8"/>
      <c r="F26" s="8"/>
      <c r="G26" s="8"/>
    </row>
    <row r="27" spans="1:9">
      <c r="A27" s="7" t="s">
        <v>21</v>
      </c>
      <c r="B27" s="8"/>
      <c r="C27" s="8"/>
      <c r="D27" s="8"/>
      <c r="E27" s="8"/>
      <c r="F27" s="8"/>
      <c r="G27" s="8"/>
    </row>
    <row r="28" spans="1:9">
      <c r="A28" s="7" t="s">
        <v>22</v>
      </c>
      <c r="B28" s="8"/>
      <c r="C28" s="8"/>
      <c r="D28" s="8"/>
      <c r="E28" s="8"/>
      <c r="F28" s="8"/>
      <c r="G28" s="8"/>
    </row>
    <row r="29" spans="1:9">
      <c r="A29" s="10" t="s">
        <v>23</v>
      </c>
      <c r="I29" s="11"/>
    </row>
    <row r="30" spans="1:9">
      <c r="A30" t="s">
        <v>24</v>
      </c>
      <c r="I30" s="11"/>
    </row>
    <row r="31" spans="1:9">
      <c r="A31" t="s">
        <v>25</v>
      </c>
      <c r="I31" s="11"/>
    </row>
    <row r="32" spans="1:9">
      <c r="A32" t="s">
        <v>26</v>
      </c>
      <c r="I32" s="11"/>
    </row>
    <row r="33" spans="1:5">
      <c r="A33" t="s">
        <v>27</v>
      </c>
    </row>
    <row r="34" spans="1:5">
      <c r="E34" s="10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Молодцова11</vt:lpstr>
      <vt:lpstr>текущ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2024-03-05T12:16:50Z</dcterms:created>
  <dcterms:modified xsi:type="dcterms:W3CDTF">2024-03-05T12:18:14Z</dcterms:modified>
</cp:coreProperties>
</file>