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цова 13" sheetId="1" r:id="rId1"/>
    <sheet name="текущ" sheetId="2" r:id="rId2"/>
  </sheets>
  <definedNames>
    <definedName name="_xlnm.Print_Area" localSheetId="0">'Молодцова 13'!$C$1:$I$64</definedName>
  </definedNames>
  <calcPr calcId="125725"/>
</workbook>
</file>

<file path=xl/calcChain.xml><?xml version="1.0" encoding="utf-8"?>
<calcChain xmlns="http://schemas.openxmlformats.org/spreadsheetml/2006/main">
  <c r="I17" i="2"/>
  <c r="H56" i="1"/>
  <c r="F55"/>
  <c r="E55"/>
  <c r="D55"/>
  <c r="E48"/>
  <c r="E57" s="1"/>
  <c r="D48"/>
  <c r="D62" s="1"/>
  <c r="H47"/>
  <c r="G47"/>
  <c r="K46"/>
  <c r="J46"/>
  <c r="H46"/>
  <c r="H45"/>
  <c r="G45"/>
  <c r="F45"/>
  <c r="E45"/>
  <c r="H44"/>
  <c r="G44"/>
  <c r="F44"/>
  <c r="F48" s="1"/>
  <c r="E44"/>
  <c r="H43"/>
  <c r="H42"/>
  <c r="H41"/>
  <c r="K40"/>
  <c r="J40"/>
  <c r="H40"/>
  <c r="H39"/>
  <c r="H38"/>
  <c r="H37"/>
  <c r="K36"/>
  <c r="J36"/>
  <c r="H36"/>
  <c r="H48" s="1"/>
  <c r="G36"/>
  <c r="G48" s="1"/>
  <c r="G57" s="1"/>
  <c r="G33"/>
  <c r="E33"/>
  <c r="D33"/>
  <c r="K32"/>
  <c r="H32"/>
  <c r="K31"/>
  <c r="H31"/>
  <c r="K30"/>
  <c r="H30"/>
  <c r="K29"/>
  <c r="H29"/>
  <c r="F29"/>
  <c r="F33" s="1"/>
  <c r="K28"/>
  <c r="H28"/>
  <c r="H33" s="1"/>
  <c r="H51" s="1"/>
  <c r="H55" l="1"/>
  <c r="G55"/>
</calcChain>
</file>

<file path=xl/sharedStrings.xml><?xml version="1.0" encoding="utf-8"?>
<sst xmlns="http://schemas.openxmlformats.org/spreadsheetml/2006/main" count="83" uniqueCount="76">
  <si>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</si>
  <si>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</si>
  <si>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</si>
  <si>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Молодцова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</si>
  <si>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</si>
  <si>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</si>
  <si>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</si>
  <si>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</si>
  <si>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</si>
  <si>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</si>
  <si>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</si>
  <si>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</si>
  <si>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</si>
  <si>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</si>
  <si>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</si>
  <si>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</si>
  <si>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</si>
  <si>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</si>
  <si>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</si>
  <si>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</si>
  <si>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</si>
  <si>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</si>
  <si>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</si>
  <si>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</si>
  <si>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</si>
  <si>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</si>
  <si>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</si>
  <si>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</si>
  <si>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</si>
  <si>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</si>
  <si>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</si>
  <si>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</si>
  <si>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</si>
  <si>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</si>
  <si>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</si>
  <si>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</si>
  <si>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</si>
  <si>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</si>
  <si>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</si>
  <si>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</si>
  <si>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</si>
  <si>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</si>
  <si>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</si>
  <si>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</si>
  <si>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</si>
  <si>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</si>
  <si>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</si>
  <si>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списание сальдо</t>
  </si>
  <si>
    <t>ОТЧЕТ</t>
  </si>
  <si>
    <t>по выполнению плана текущего ремонта жилого дома</t>
  </si>
  <si>
    <t>№ 13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</si>
  <si>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</si>
  <si>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</si>
  <si>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</si>
  <si>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</si>
  <si>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</si>
  <si>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</si>
  <si>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</si>
  <si>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</si>
  <si>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</si>
  <si>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</si>
  <si>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646.92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</si>
  <si>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</si>
  <si>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- 0.96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</si>
  <si>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</si>
  <si>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- 1.17 т.р.</t>
  </si>
  <si>
    <t>Ремонт тепловых сетей,тепловых пунктов и систем теплопотребления -10.77 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</si>
  <si>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</si>
  <si>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- 0.85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</si>
  <si>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</si>
  <si>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</si>
  <si>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- 2.25  т.р.</t>
  </si>
  <si>
    <t>Аварийные работы - 6.68т.р.</t>
  </si>
  <si>
    <t>Расходные материалы - 0.24 т.р.</t>
  </si>
  <si>
    <t>герметизация швов - 61.6 т.р.</t>
  </si>
  <si>
    <t>замена стояка ХВС, ГВС - 562.40 т.р.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</si>
</sst>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10" fillId="0" borderId="8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0" fillId="0" borderId="0" xfId="0" applyNumberFormat="1" applyFont="1" applyFill="1"/>
    <xf numFmtId="2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4" borderId="12" xfId="1" applyNumberFormat="1" applyFont="1" applyFill="1" applyBorder="1" applyAlignment="1">
      <alignment horizontal="center" vertical="center"/>
    </xf>
    <xf numFmtId="2" fontId="19" fillId="4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21" fillId="0" borderId="0" xfId="1" applyFont="1" applyFill="1" applyBorder="1"/>
    <xf numFmtId="0" fontId="21" fillId="0" borderId="0" xfId="1" applyFont="1"/>
    <xf numFmtId="0" fontId="21" fillId="4" borderId="0" xfId="1" applyFont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topLeftCell="C23" zoomScaleNormal="100" zoomScaleSheetLayoutView="100" workbookViewId="0">
      <selection activeCell="E57" sqref="E57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9" style="52" customWidth="1"/>
    <col min="4" max="4" width="13.7109375" style="52" customWidth="1"/>
    <col min="5" max="5" width="11.85546875" style="52" customWidth="1"/>
    <col min="6" max="6" width="13.28515625" style="52" customWidth="1"/>
    <col min="7" max="7" width="11.85546875" style="52" customWidth="1"/>
    <col min="8" max="8" width="13.42578125" style="52" customWidth="1"/>
    <col min="9" max="9" width="24" style="52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4.25">
      <c r="C22" s="9" t="s">
        <v>1</v>
      </c>
      <c r="D22" s="9"/>
      <c r="E22" s="9"/>
      <c r="F22" s="9"/>
      <c r="G22" s="9"/>
      <c r="H22" s="9"/>
      <c r="I22" s="9"/>
    </row>
    <row r="23" spans="3:11">
      <c r="C23" s="10" t="s">
        <v>2</v>
      </c>
      <c r="D23" s="10"/>
      <c r="E23" s="10"/>
      <c r="F23" s="10"/>
      <c r="G23" s="10"/>
      <c r="H23" s="10"/>
      <c r="I23" s="10"/>
    </row>
    <row r="24" spans="3:11">
      <c r="C24" s="10" t="s">
        <v>3</v>
      </c>
      <c r="D24" s="10"/>
      <c r="E24" s="10"/>
      <c r="F24" s="10"/>
      <c r="G24" s="10"/>
      <c r="H24" s="10"/>
      <c r="I24" s="10"/>
    </row>
    <row r="25" spans="3:11" ht="6" customHeight="1" thickBot="1">
      <c r="C25" s="11"/>
      <c r="D25" s="11"/>
      <c r="E25" s="11"/>
      <c r="F25" s="11"/>
      <c r="G25" s="11"/>
      <c r="H25" s="11"/>
      <c r="I25" s="11"/>
    </row>
    <row r="26" spans="3:11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11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11" ht="13.5" customHeight="1" thickBot="1">
      <c r="C28" s="18" t="s">
        <v>12</v>
      </c>
      <c r="D28" s="19">
        <v>12429.019999999986</v>
      </c>
      <c r="E28" s="20"/>
      <c r="F28" s="20">
        <v>802.62</v>
      </c>
      <c r="G28" s="20"/>
      <c r="H28" s="20">
        <f>+D28+E28-F28</f>
        <v>11626.399999999985</v>
      </c>
      <c r="I28" s="21" t="s">
        <v>13</v>
      </c>
      <c r="K28" s="22">
        <f>24990.6+52786.47+10199.51+398629.12</f>
        <v>486605.7</v>
      </c>
    </row>
    <row r="29" spans="3:11" ht="13.5" customHeight="1" thickBot="1">
      <c r="C29" s="18" t="s">
        <v>14</v>
      </c>
      <c r="D29" s="19">
        <v>9548.989999999987</v>
      </c>
      <c r="E29" s="23"/>
      <c r="F29" s="23">
        <f>233.67+920.84</f>
        <v>1154.51</v>
      </c>
      <c r="G29" s="20"/>
      <c r="H29" s="20">
        <f>+D29+E29-F29</f>
        <v>8394.4799999999868</v>
      </c>
      <c r="I29" s="24"/>
      <c r="K29" s="22">
        <f>216312.43-16162.04+15526.71+56645.5+13106.53</f>
        <v>285429.13</v>
      </c>
    </row>
    <row r="30" spans="3:11" ht="13.5" customHeight="1" thickBot="1">
      <c r="C30" s="18" t="s">
        <v>15</v>
      </c>
      <c r="D30" s="19">
        <v>4799.6299999997973</v>
      </c>
      <c r="E30" s="23"/>
      <c r="F30" s="23">
        <v>148.34</v>
      </c>
      <c r="G30" s="20"/>
      <c r="H30" s="20">
        <f>+D30+E30-F30</f>
        <v>4651.2899999997971</v>
      </c>
      <c r="I30" s="24"/>
      <c r="K30" s="22">
        <f>40627.62+95543.47-3941.33+8952.86</f>
        <v>141182.62</v>
      </c>
    </row>
    <row r="31" spans="3:11" ht="13.5" customHeight="1" thickBot="1">
      <c r="C31" s="18" t="s">
        <v>16</v>
      </c>
      <c r="D31" s="19">
        <v>3504.650000000097</v>
      </c>
      <c r="E31" s="23"/>
      <c r="F31" s="23">
        <v>4.9400000000000004</v>
      </c>
      <c r="G31" s="20"/>
      <c r="H31" s="20">
        <f>+D31+E31-F31</f>
        <v>3499.7100000000969</v>
      </c>
      <c r="I31" s="24"/>
      <c r="K31" s="2">
        <f>13842.27-47.95+36660.61-1382.78+6781.82+32225.6-1878.52+1653.4</f>
        <v>87854.45</v>
      </c>
    </row>
    <row r="32" spans="3:11" ht="13.5" hidden="1" customHeight="1" thickBot="1">
      <c r="C32" s="18" t="s">
        <v>17</v>
      </c>
      <c r="D32" s="19"/>
      <c r="E32" s="23"/>
      <c r="F32" s="23"/>
      <c r="G32" s="20"/>
      <c r="H32" s="20">
        <f>+D32+E32-F32</f>
        <v>0</v>
      </c>
      <c r="I32" s="25"/>
      <c r="K32" s="2">
        <f>10.77+49.3+3.5+2381.58-209.93+1217.47-381.95+65.18</f>
        <v>3135.9200000000005</v>
      </c>
    </row>
    <row r="33" spans="3:11" ht="13.5" customHeight="1" thickBot="1">
      <c r="C33" s="18" t="s">
        <v>18</v>
      </c>
      <c r="D33" s="26">
        <f>SUM(D28:D32)</f>
        <v>30282.289999999866</v>
      </c>
      <c r="E33" s="27">
        <f>SUM(E28:E32)</f>
        <v>0</v>
      </c>
      <c r="F33" s="27">
        <f>SUM(F28:F32)</f>
        <v>2110.4100000000003</v>
      </c>
      <c r="G33" s="27">
        <f>SUM(G28:G32)</f>
        <v>0</v>
      </c>
      <c r="H33" s="27">
        <f>SUM(H28:H32)</f>
        <v>28171.879999999866</v>
      </c>
      <c r="I33" s="28"/>
    </row>
    <row r="34" spans="3:11" ht="13.5" customHeight="1" thickBot="1">
      <c r="C34" s="29" t="s">
        <v>19</v>
      </c>
      <c r="D34" s="29"/>
      <c r="E34" s="29"/>
      <c r="F34" s="29"/>
      <c r="G34" s="29"/>
      <c r="H34" s="29"/>
      <c r="I34" s="29"/>
    </row>
    <row r="35" spans="3:11" ht="49.5" customHeight="1" thickBot="1">
      <c r="C35" s="30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1" t="s">
        <v>20</v>
      </c>
    </row>
    <row r="36" spans="3:11" ht="22.5" customHeight="1" thickBot="1">
      <c r="C36" s="12" t="s">
        <v>21</v>
      </c>
      <c r="D36" s="32">
        <v>381504.36999999871</v>
      </c>
      <c r="E36" s="33">
        <v>3269054.34</v>
      </c>
      <c r="F36" s="33">
        <v>3116711.05</v>
      </c>
      <c r="G36" s="20">
        <f>+E36</f>
        <v>3269054.34</v>
      </c>
      <c r="H36" s="33">
        <f t="shared" ref="H36:H47" si="0">+D36+E36-F36</f>
        <v>533847.65999999875</v>
      </c>
      <c r="I36" s="34" t="s">
        <v>22</v>
      </c>
      <c r="J36" s="35">
        <f>207483.78-1180.22+10.62-0.53+37.07-1.85+3.92+27.04-D36</f>
        <v>-175124.5399999987</v>
      </c>
      <c r="K36" s="35">
        <f>256106.96+1097.94+3996.9+510.86+4156.86+0.78+5.42-H36</f>
        <v>-267971.93999999878</v>
      </c>
    </row>
    <row r="37" spans="3:11" ht="14.25" customHeight="1" thickBot="1">
      <c r="C37" s="18" t="s">
        <v>23</v>
      </c>
      <c r="D37" s="36">
        <v>80601.13</v>
      </c>
      <c r="E37" s="20">
        <v>690863.7</v>
      </c>
      <c r="F37" s="20">
        <v>655262.30000000005</v>
      </c>
      <c r="G37" s="20">
        <v>646915.21</v>
      </c>
      <c r="H37" s="33">
        <f t="shared" si="0"/>
        <v>116202.52999999991</v>
      </c>
      <c r="I37" s="37"/>
      <c r="J37" s="35"/>
    </row>
    <row r="38" spans="3:11" ht="13.5" customHeight="1" thickBot="1">
      <c r="C38" s="30" t="s">
        <v>24</v>
      </c>
      <c r="D38" s="38">
        <v>-7.2475359047530219E-13</v>
      </c>
      <c r="E38" s="20"/>
      <c r="F38" s="20"/>
      <c r="G38" s="20"/>
      <c r="H38" s="33">
        <f t="shared" si="0"/>
        <v>-7.2475359047530219E-13</v>
      </c>
      <c r="I38" s="39"/>
    </row>
    <row r="39" spans="3:11" ht="13.5" customHeight="1" thickBot="1">
      <c r="C39" s="18" t="s">
        <v>25</v>
      </c>
      <c r="D39" s="36">
        <v>44320.310000000172</v>
      </c>
      <c r="E39" s="20">
        <v>371196.96</v>
      </c>
      <c r="F39" s="20">
        <v>351975.26</v>
      </c>
      <c r="G39" s="20">
        <v>241484.64</v>
      </c>
      <c r="H39" s="33">
        <f t="shared" si="0"/>
        <v>63542.010000000184</v>
      </c>
      <c r="I39" s="39" t="s">
        <v>26</v>
      </c>
    </row>
    <row r="40" spans="3:11" ht="33.75" customHeight="1" thickBot="1">
      <c r="C40" s="18" t="s">
        <v>27</v>
      </c>
      <c r="D40" s="19">
        <v>4275.6699999999992</v>
      </c>
      <c r="E40" s="20"/>
      <c r="F40" s="40">
        <v>8.2200000000000006</v>
      </c>
      <c r="G40" s="20"/>
      <c r="H40" s="33">
        <f t="shared" si="0"/>
        <v>4267.4499999999989</v>
      </c>
      <c r="I40" s="41" t="s">
        <v>28</v>
      </c>
      <c r="J40" s="2">
        <f>29124.35-251.59+14479.69</f>
        <v>43352.45</v>
      </c>
      <c r="K40" s="2">
        <f>7524.57+12148.21+35595.29</f>
        <v>55268.07</v>
      </c>
    </row>
    <row r="41" spans="3:11" ht="27.75" customHeight="1" thickBot="1">
      <c r="C41" s="18" t="s">
        <v>29</v>
      </c>
      <c r="D41" s="36">
        <v>3988.3000000000029</v>
      </c>
      <c r="E41" s="23">
        <v>34821.599999999999</v>
      </c>
      <c r="F41" s="23">
        <v>33081.96</v>
      </c>
      <c r="G41" s="20">
        <v>69717</v>
      </c>
      <c r="H41" s="33">
        <f t="shared" si="0"/>
        <v>5727.9400000000023</v>
      </c>
      <c r="I41" s="41" t="s">
        <v>30</v>
      </c>
    </row>
    <row r="42" spans="3:11" ht="13.5" customHeight="1" thickBot="1">
      <c r="C42" s="30" t="s">
        <v>31</v>
      </c>
      <c r="D42" s="36">
        <v>3071.9800000000255</v>
      </c>
      <c r="E42" s="23"/>
      <c r="F42" s="23">
        <v>222.71</v>
      </c>
      <c r="G42" s="20"/>
      <c r="H42" s="33">
        <f t="shared" si="0"/>
        <v>2849.2700000000254</v>
      </c>
      <c r="I42" s="39"/>
    </row>
    <row r="43" spans="3:11" ht="13.5" customHeight="1" thickBot="1">
      <c r="C43" s="18" t="s">
        <v>32</v>
      </c>
      <c r="D43" s="42">
        <v>19118.860000000015</v>
      </c>
      <c r="E43" s="23">
        <v>162967.62</v>
      </c>
      <c r="F43" s="23">
        <v>155536.67000000001</v>
      </c>
      <c r="G43" s="20">
        <v>83608.02</v>
      </c>
      <c r="H43" s="33">
        <f t="shared" si="0"/>
        <v>26549.809999999998</v>
      </c>
      <c r="I43" s="41" t="s">
        <v>33</v>
      </c>
    </row>
    <row r="44" spans="3:11" ht="13.5" customHeight="1" thickBot="1">
      <c r="C44" s="18" t="s">
        <v>34</v>
      </c>
      <c r="D44" s="42">
        <v>20911.449999999997</v>
      </c>
      <c r="E44" s="23">
        <f>168229.08+11719.4</f>
        <v>179948.47999999998</v>
      </c>
      <c r="F44" s="23">
        <f>167754.21+11966.71</f>
        <v>179720.91999999998</v>
      </c>
      <c r="G44" s="20">
        <f>+E44</f>
        <v>179948.47999999998</v>
      </c>
      <c r="H44" s="33">
        <f t="shared" si="0"/>
        <v>21139.010000000009</v>
      </c>
      <c r="I44" s="41" t="s">
        <v>35</v>
      </c>
    </row>
    <row r="45" spans="3:11" ht="13.5" customHeight="1" thickBot="1">
      <c r="C45" s="18" t="s">
        <v>36</v>
      </c>
      <c r="D45" s="42">
        <v>7910.8800000000047</v>
      </c>
      <c r="E45" s="23">
        <f>100.45+18929.36+8202.91</f>
        <v>27232.720000000001</v>
      </c>
      <c r="F45" s="23">
        <f>22185.48+9337.25+84.18</f>
        <v>31606.91</v>
      </c>
      <c r="G45" s="20">
        <f>+E45</f>
        <v>27232.720000000001</v>
      </c>
      <c r="H45" s="33">
        <f t="shared" si="0"/>
        <v>3536.690000000006</v>
      </c>
      <c r="I45" s="41"/>
    </row>
    <row r="46" spans="3:11" ht="13.5" customHeight="1" thickBot="1">
      <c r="C46" s="30" t="s">
        <v>37</v>
      </c>
      <c r="D46" s="43">
        <v>1185.5900000000001</v>
      </c>
      <c r="E46" s="23"/>
      <c r="F46" s="23"/>
      <c r="G46" s="20"/>
      <c r="H46" s="33">
        <f t="shared" si="0"/>
        <v>1185.5900000000001</v>
      </c>
      <c r="I46" s="41"/>
      <c r="J46" s="2">
        <f>7065.6+3498.78</f>
        <v>10564.380000000001</v>
      </c>
      <c r="K46" s="2">
        <f>20112.66-173.9+40554.11-351.21</f>
        <v>60141.659999999996</v>
      </c>
    </row>
    <row r="47" spans="3:11" ht="13.5" hidden="1" customHeight="1" thickBot="1">
      <c r="C47" s="18" t="s">
        <v>38</v>
      </c>
      <c r="D47" s="36">
        <v>0</v>
      </c>
      <c r="E47" s="23"/>
      <c r="F47" s="23"/>
      <c r="G47" s="20">
        <f>+E47</f>
        <v>0</v>
      </c>
      <c r="H47" s="33">
        <f t="shared" si="0"/>
        <v>0</v>
      </c>
      <c r="I47" s="41"/>
    </row>
    <row r="48" spans="3:11" s="45" customFormat="1" ht="13.5" customHeight="1" thickBot="1">
      <c r="C48" s="18" t="s">
        <v>18</v>
      </c>
      <c r="D48" s="26">
        <f>SUM(D36:D47)</f>
        <v>566888.53999999887</v>
      </c>
      <c r="E48" s="27">
        <f>SUM(E36:E47)</f>
        <v>4736085.419999999</v>
      </c>
      <c r="F48" s="27">
        <f>SUM(F36:F47)</f>
        <v>4524126</v>
      </c>
      <c r="G48" s="27">
        <f>SUM(G36:G47)</f>
        <v>4517960.4099999992</v>
      </c>
      <c r="H48" s="27">
        <f>SUM(H36:H47)</f>
        <v>778847.9599999988</v>
      </c>
      <c r="I48" s="44"/>
    </row>
    <row r="49" spans="3:9" ht="13.5" customHeight="1" thickBot="1">
      <c r="C49" s="46" t="s">
        <v>39</v>
      </c>
      <c r="D49" s="46"/>
      <c r="E49" s="46"/>
      <c r="F49" s="46"/>
      <c r="G49" s="46"/>
      <c r="H49" s="46"/>
      <c r="I49" s="46"/>
    </row>
    <row r="50" spans="3:9" ht="49.5" customHeight="1" thickBot="1">
      <c r="C50" s="47" t="s">
        <v>40</v>
      </c>
      <c r="D50" s="48" t="s">
        <v>41</v>
      </c>
      <c r="E50" s="48"/>
      <c r="F50" s="48"/>
      <c r="G50" s="48"/>
      <c r="H50" s="48"/>
      <c r="I50" s="49" t="s">
        <v>42</v>
      </c>
    </row>
    <row r="51" spans="3:9" ht="21.75" customHeight="1">
      <c r="C51" s="50" t="s">
        <v>43</v>
      </c>
      <c r="D51" s="50"/>
      <c r="E51" s="50"/>
      <c r="F51" s="50"/>
      <c r="G51" s="50"/>
      <c r="H51" s="51">
        <f>+H33+H48</f>
        <v>807019.83999999869</v>
      </c>
    </row>
    <row r="52" spans="3:9" ht="14.25" hidden="1" customHeight="1">
      <c r="C52" s="53" t="s">
        <v>44</v>
      </c>
      <c r="D52" s="53"/>
    </row>
    <row r="53" spans="3:9" ht="12.75" hidden="1" customHeight="1">
      <c r="C53" s="54" t="s">
        <v>45</v>
      </c>
    </row>
    <row r="54" spans="3:9">
      <c r="E54" s="55"/>
      <c r="F54" s="55"/>
    </row>
    <row r="55" spans="3:9" hidden="1">
      <c r="D55" s="55">
        <f>+D36+D37+D38+D41</f>
        <v>466093.79999999871</v>
      </c>
      <c r="E55" s="55">
        <f>+E36+E37+E38+E41</f>
        <v>3994739.64</v>
      </c>
      <c r="F55" s="55">
        <f>+F36+F37+F38+F41</f>
        <v>3805055.3099999996</v>
      </c>
      <c r="G55" s="55">
        <f>+G36+G37+G38+G41</f>
        <v>3985686.55</v>
      </c>
      <c r="H55" s="55">
        <f>+H36+H37+H38+H41</f>
        <v>655778.12999999872</v>
      </c>
    </row>
    <row r="56" spans="3:9" hidden="1">
      <c r="H56" s="55">
        <f>76595.21+350447.09+17361+40637.12+3690.29+41203.2+21400.12+73410.12+9896.67+40396.27+12766.02+3345.56</f>
        <v>691148.67000000016</v>
      </c>
    </row>
    <row r="57" spans="3:9">
      <c r="C57" s="52" t="s">
        <v>46</v>
      </c>
      <c r="E57" s="55">
        <f>+E48+E33+35165</f>
        <v>4771250.419999999</v>
      </c>
      <c r="G57" s="55">
        <f>+G48+G33</f>
        <v>4517960.4099999992</v>
      </c>
    </row>
    <row r="60" spans="3:9" hidden="1">
      <c r="C60" s="52" t="s">
        <v>47</v>
      </c>
      <c r="D60" s="52">
        <v>419328.74</v>
      </c>
    </row>
    <row r="61" spans="3:9" hidden="1">
      <c r="D61" s="56">
        <v>1220384.7</v>
      </c>
    </row>
    <row r="62" spans="3:9" hidden="1">
      <c r="D62" s="55">
        <f>+D61-D48-D33</f>
        <v>623213.87000000116</v>
      </c>
    </row>
  </sheetData>
  <mergeCells count="10">
    <mergeCell ref="C34:I34"/>
    <mergeCell ref="I36:I37"/>
    <mergeCell ref="C49:I49"/>
    <mergeCell ref="D50:H50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3"/>
  <sheetViews>
    <sheetView topLeftCell="A14" zoomScaleNormal="100" zoomScaleSheetLayoutView="120" workbookViewId="0">
      <selection activeCell="E40" sqref="E40"/>
    </sheetView>
  </sheetViews>
  <sheetFormatPr defaultRowHeight="15"/>
  <cols>
    <col min="1" max="1" width="4.5703125" style="58" customWidth="1"/>
    <col min="2" max="2" width="12.42578125" style="58" customWidth="1"/>
    <col min="3" max="3" width="13.42578125" style="58" hidden="1" customWidth="1"/>
    <col min="4" max="4" width="12.140625" style="58" customWidth="1"/>
    <col min="5" max="5" width="13.5703125" style="58" customWidth="1"/>
    <col min="6" max="6" width="13.42578125" style="58" customWidth="1"/>
    <col min="7" max="7" width="14.42578125" style="58" customWidth="1"/>
    <col min="8" max="8" width="15.140625" style="58" customWidth="1"/>
    <col min="9" max="9" width="14.5703125" style="58" customWidth="1"/>
    <col min="10" max="16384" width="9.140625" style="58"/>
  </cols>
  <sheetData>
    <row r="13" spans="1:9">
      <c r="A13" s="57" t="s">
        <v>48</v>
      </c>
      <c r="B13" s="57"/>
      <c r="C13" s="57"/>
      <c r="D13" s="57"/>
      <c r="E13" s="57"/>
      <c r="F13" s="57"/>
      <c r="G13" s="57"/>
      <c r="H13" s="57"/>
      <c r="I13" s="57"/>
    </row>
    <row r="14" spans="1:9">
      <c r="A14" s="57" t="s">
        <v>49</v>
      </c>
      <c r="B14" s="57"/>
      <c r="C14" s="57"/>
      <c r="D14" s="57"/>
      <c r="E14" s="57"/>
      <c r="F14" s="57"/>
      <c r="G14" s="57"/>
      <c r="H14" s="57"/>
      <c r="I14" s="57"/>
    </row>
    <row r="15" spans="1:9">
      <c r="A15" s="57" t="s">
        <v>50</v>
      </c>
      <c r="B15" s="57"/>
      <c r="C15" s="57"/>
      <c r="D15" s="57"/>
      <c r="E15" s="57"/>
      <c r="F15" s="57"/>
      <c r="G15" s="57"/>
      <c r="H15" s="57"/>
      <c r="I15" s="57"/>
    </row>
    <row r="16" spans="1:9" ht="60">
      <c r="A16" s="59" t="s">
        <v>51</v>
      </c>
      <c r="B16" s="59" t="s">
        <v>52</v>
      </c>
      <c r="C16" s="59" t="s">
        <v>53</v>
      </c>
      <c r="D16" s="59" t="s">
        <v>54</v>
      </c>
      <c r="E16" s="59" t="s">
        <v>55</v>
      </c>
      <c r="F16" s="60" t="s">
        <v>56</v>
      </c>
      <c r="G16" s="60" t="s">
        <v>57</v>
      </c>
      <c r="H16" s="59" t="s">
        <v>58</v>
      </c>
      <c r="I16" s="59" t="s">
        <v>59</v>
      </c>
    </row>
    <row r="17" spans="1:9">
      <c r="A17" s="61" t="s">
        <v>60</v>
      </c>
      <c r="B17" s="62">
        <v>59.436559999999986</v>
      </c>
      <c r="C17" s="62"/>
      <c r="D17" s="62">
        <v>690.86369999999999</v>
      </c>
      <c r="E17" s="62">
        <v>655.26229999999998</v>
      </c>
      <c r="F17" s="62">
        <v>35.164999999999999</v>
      </c>
      <c r="G17" s="63">
        <v>646.91521</v>
      </c>
      <c r="H17" s="62">
        <v>116.20253</v>
      </c>
      <c r="I17" s="64">
        <f>B17+D17+F17-G17</f>
        <v>138.55004999999994</v>
      </c>
    </row>
    <row r="19" spans="1:9">
      <c r="A19" s="58" t="s">
        <v>61</v>
      </c>
    </row>
    <row r="20" spans="1:9">
      <c r="A20" s="65" t="s">
        <v>62</v>
      </c>
      <c r="B20" s="66"/>
      <c r="C20" s="66"/>
      <c r="D20" s="66"/>
      <c r="E20" s="66"/>
      <c r="F20" s="66"/>
      <c r="G20" s="66"/>
    </row>
    <row r="21" spans="1:9">
      <c r="A21" s="65" t="s">
        <v>63</v>
      </c>
      <c r="B21" s="66"/>
      <c r="C21" s="66"/>
      <c r="D21" s="66"/>
      <c r="E21" s="66"/>
      <c r="F21" s="66"/>
      <c r="G21" s="66"/>
    </row>
    <row r="22" spans="1:9">
      <c r="A22" s="65" t="s">
        <v>64</v>
      </c>
      <c r="B22" s="66"/>
      <c r="C22" s="66"/>
      <c r="D22" s="66"/>
      <c r="E22" s="66"/>
      <c r="F22" s="66"/>
      <c r="G22" s="66"/>
    </row>
    <row r="23" spans="1:9">
      <c r="A23" s="65" t="s">
        <v>65</v>
      </c>
      <c r="B23" s="66"/>
      <c r="C23" s="66"/>
      <c r="D23" s="66"/>
      <c r="E23" s="66"/>
      <c r="F23" s="66"/>
      <c r="G23" s="66"/>
    </row>
    <row r="24" spans="1:9">
      <c r="A24" s="65" t="s">
        <v>66</v>
      </c>
      <c r="B24" s="66"/>
      <c r="C24" s="66"/>
      <c r="D24" s="66"/>
      <c r="E24" s="66"/>
      <c r="F24" s="66"/>
      <c r="G24" s="66"/>
    </row>
    <row r="25" spans="1:9">
      <c r="A25" s="65" t="s">
        <v>67</v>
      </c>
      <c r="B25" s="66"/>
      <c r="C25" s="66"/>
      <c r="D25" s="66"/>
      <c r="E25" s="66"/>
      <c r="F25" s="66"/>
      <c r="G25" s="66"/>
    </row>
    <row r="26" spans="1:9">
      <c r="A26" s="67" t="s">
        <v>68</v>
      </c>
      <c r="B26" s="66"/>
      <c r="C26" s="66"/>
      <c r="D26" s="66"/>
      <c r="E26" s="66"/>
      <c r="F26" s="66"/>
      <c r="G26" s="66"/>
    </row>
    <row r="27" spans="1:9">
      <c r="A27" s="67" t="s">
        <v>69</v>
      </c>
      <c r="B27" s="66"/>
      <c r="C27" s="66"/>
      <c r="D27" s="66"/>
      <c r="E27" s="66"/>
      <c r="F27" s="66"/>
      <c r="G27" s="66"/>
    </row>
    <row r="28" spans="1:9">
      <c r="A28" s="65" t="s">
        <v>70</v>
      </c>
      <c r="B28" s="66"/>
      <c r="C28" s="66"/>
      <c r="D28" s="66"/>
      <c r="E28" s="66"/>
      <c r="F28" s="66"/>
      <c r="G28" s="66"/>
    </row>
    <row r="29" spans="1:9">
      <c r="A29" s="65" t="s">
        <v>71</v>
      </c>
      <c r="B29" s="66"/>
      <c r="C29" s="66"/>
      <c r="D29" s="66"/>
      <c r="E29" s="66"/>
      <c r="F29" s="66"/>
      <c r="G29" s="66"/>
    </row>
    <row r="30" spans="1:9">
      <c r="A30" s="65" t="s">
        <v>72</v>
      </c>
      <c r="B30" s="66"/>
      <c r="C30" s="66"/>
      <c r="D30" s="66"/>
      <c r="E30" s="66"/>
      <c r="F30" s="66"/>
      <c r="G30" s="66"/>
      <c r="I30" s="68"/>
    </row>
    <row r="31" spans="1:9">
      <c r="A31" s="58" t="s">
        <v>73</v>
      </c>
      <c r="B31" s="66"/>
      <c r="C31" s="66"/>
      <c r="D31" s="66"/>
      <c r="E31" s="66"/>
      <c r="F31" s="66"/>
      <c r="G31" s="66"/>
      <c r="I31" s="68"/>
    </row>
    <row r="32" spans="1:9">
      <c r="A32" s="58" t="s">
        <v>74</v>
      </c>
      <c r="I32" s="68"/>
    </row>
    <row r="33" spans="1:1">
      <c r="A33" s="58" t="s">
        <v>75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Молодцова 13</vt:lpstr>
      <vt:lpstr>текущ</vt:lpstr>
      <vt:lpstr>'Молодцова 13'!Область_печати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2024-03-05T12:18:21Z</dcterms:created>
  <dcterms:modified xsi:type="dcterms:W3CDTF">2024-03-05T12:18:57Z</dcterms:modified>
</cp:coreProperties>
</file>