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1715"/>
  </bookViews>
  <sheets>
    <sheet name="Молодцова 14" sheetId="2" r:id="rId1"/>
    <sheet name="текущ" sheetId="1" r:id="rId2"/>
  </sheets>
  <calcPr calcId="125725"/>
</workbook>
</file>

<file path=xl/calcChain.xml><?xml version="1.0" encoding="utf-8"?>
<calcChain xmlns="http://schemas.openxmlformats.org/spreadsheetml/2006/main">
  <c r="F55" i="2"/>
  <c r="E55"/>
  <c r="D55"/>
  <c r="H52"/>
  <c r="D44"/>
  <c r="J43"/>
  <c r="H43"/>
  <c r="G42"/>
  <c r="F42"/>
  <c r="E42"/>
  <c r="H42" s="1"/>
  <c r="G41"/>
  <c r="F41"/>
  <c r="E41"/>
  <c r="E44" s="1"/>
  <c r="E53" s="1"/>
  <c r="K40"/>
  <c r="J40"/>
  <c r="H40"/>
  <c r="F40"/>
  <c r="F44" s="1"/>
  <c r="J39"/>
  <c r="H39"/>
  <c r="J38"/>
  <c r="H38"/>
  <c r="K37"/>
  <c r="J37"/>
  <c r="H37"/>
  <c r="J36"/>
  <c r="H36"/>
  <c r="G36"/>
  <c r="J35"/>
  <c r="H35"/>
  <c r="J34"/>
  <c r="H34"/>
  <c r="K33"/>
  <c r="J33"/>
  <c r="H33"/>
  <c r="H55" s="1"/>
  <c r="G33"/>
  <c r="G44" s="1"/>
  <c r="G53" s="1"/>
  <c r="G30"/>
  <c r="E30"/>
  <c r="D30"/>
  <c r="K29"/>
  <c r="H29"/>
  <c r="K28"/>
  <c r="H28"/>
  <c r="F28"/>
  <c r="K27"/>
  <c r="H27"/>
  <c r="K26"/>
  <c r="H26"/>
  <c r="F26"/>
  <c r="F30" s="1"/>
  <c r="K25"/>
  <c r="H25"/>
  <c r="H30" s="1"/>
  <c r="I17" i="1"/>
  <c r="H44" i="2" l="1"/>
  <c r="H47" s="1"/>
  <c r="H41"/>
  <c r="G55"/>
</calcChain>
</file>

<file path=xl/sharedStrings.xml><?xml version="1.0" encoding="utf-8"?>
<sst xmlns="http://schemas.openxmlformats.org/spreadsheetml/2006/main" count="81" uniqueCount="74">
  <si>
    <t>ОТЧЕТ</t>
  </si>
  <si>
    <t>по выполнению плана текущего ремонта жилого дома</t>
  </si>
  <si>
    <t>№ 14 по ул. Молодцова с 01.01.2023г. по 31.12.2023г.</t>
  </si>
  <si>
    <t>№                             п/п</t>
  </si>
  <si>
    <t>Остаток на 01.01.2023г.,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</si>
  <si>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</si>
  <si>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</si>
  <si>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</si>
  <si>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</si>
  <si>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</si>
  <si>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01.01.2024г.,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</si>
  <si>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</si>
  <si>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</si>
  <si>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48.51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тыс.рублей, в том числе:</t>
    </r>
  </si>
  <si>
    <t>Работы по содержанию и техническому обслуживанию конструктивных элементов</t>
  </si>
  <si>
    <t>многоквартирного дома(отмостки, кровли, продухи, вентиляции -  0.96т.р.</t>
  </si>
  <si>
    <t>Восстановление водоотводящих устройств, утепление чердачных перекрытий, утепление трубопроводов</t>
  </si>
  <si>
    <t>в чердачных и подвальных помещениях - 1.79  т.р.</t>
  </si>
  <si>
    <t>Ремонт тепловых сетей,тепловых пунктов и систем теплопотребления -  0.17т.р.</t>
  </si>
  <si>
    <t xml:space="preserve">Ремонт в помещениях общего пользования (замена разбитых стекол окон, дверей, замков, </t>
  </si>
  <si>
    <t>ремонт поручней, ремонт стен в подъездах) - 0.64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</si>
  <si>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</si>
  <si>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</si>
  <si>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- 9.64 т.р.</t>
  </si>
  <si>
    <t>Аварийные работы - 17.10т.р.</t>
  </si>
  <si>
    <t>Расходные материалы - 0.31т.р.</t>
  </si>
  <si>
    <t>Материалы для ремонта лифтового оборудования - 2.90т.р.</t>
  </si>
  <si>
    <t>ремонтные работы на лифтах - 15.00 т.р.</t>
  </si>
  <si>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</si>
  <si>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</si>
  <si>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</si>
  <si>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14  по ул. Молодцова с 01.01.2023г. по 31.12.2023г.</t>
  </si>
  <si>
    <t>наименование</t>
  </si>
  <si>
    <t>Задолженность населения на 01.01.2023г. (руб.)</t>
  </si>
  <si>
    <t>Начислено населению за 2023г. (руб.)</t>
  </si>
  <si>
    <t>Поступило в счет оплаты в 2023г. (руб.)</t>
  </si>
  <si>
    <t>Перечислено поставщику услуг в 2023г. (руб.)</t>
  </si>
  <si>
    <t>Задолженность населения на 01.01.2024г. (руб.)</t>
  </si>
  <si>
    <t>Наименование поставщика</t>
  </si>
  <si>
    <t>Коммунальные услуги</t>
  </si>
  <si>
    <t>Отопление</t>
  </si>
  <si>
    <t xml:space="preserve"> ООО "ТСК",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</si>
  <si>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</si>
  <si>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</si>
  <si>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</si>
  <si>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</si>
  <si>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</si>
  <si>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</si>
  <si>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</si>
  <si>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</si>
  <si>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Н/2008-21 от 01.05.2008г.</t>
  </si>
  <si>
    <t>Текущий ремонт</t>
  </si>
  <si>
    <t>Капитальный ремонт</t>
  </si>
  <si>
    <t>Лифт</t>
  </si>
  <si>
    <t>ООО "СЗЛК", ООО ИЦ "Ликон"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</si>
  <si>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</si>
  <si>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</si>
  <si>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</si>
  <si>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</si>
  <si>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</si>
  <si>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</si>
  <si>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электроэнергия СОИ</t>
  </si>
  <si>
    <t>ООО "ПСК"</t>
  </si>
  <si>
    <t>водоснабжение СОИ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</si>
  <si>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</si>
  <si>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</si>
  <si>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</si>
  <si>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</si>
  <si>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35165,00 руб. </t>
  </si>
  <si>
    <t>ООО "Икс-Трим", АО "Эр-телеком холдинг", ООО "СкайНэт", ПАО "Ростелеком"</t>
  </si>
  <si>
    <t>Общая задолженность по дому  на 01.01.2024г.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</si>
  <si>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</si>
  <si>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</si>
  <si>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ИТОГО ЖКУ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</si>
</sst>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Border="1" applyAlignment="1">
      <alignment horizontal="center"/>
    </xf>
    <xf numFmtId="0" fontId="5" fillId="2" borderId="0" xfId="0" applyFont="1" applyFill="1"/>
    <xf numFmtId="0" fontId="5" fillId="0" borderId="0" xfId="0" applyFont="1"/>
    <xf numFmtId="2" fontId="0" fillId="0" borderId="0" xfId="0" applyNumberFormat="1" applyFill="1"/>
    <xf numFmtId="0" fontId="0" fillId="0" borderId="0" xfId="0" applyBorder="1"/>
    <xf numFmtId="0" fontId="7" fillId="0" borderId="0" xfId="2" applyFont="1" applyFill="1"/>
    <xf numFmtId="0" fontId="6" fillId="0" borderId="0" xfId="2" applyFill="1"/>
    <xf numFmtId="0" fontId="8" fillId="0" borderId="2" xfId="2" applyFont="1" applyFill="1" applyBorder="1" applyAlignment="1">
      <alignment horizontal="center"/>
    </xf>
    <xf numFmtId="0" fontId="8" fillId="0" borderId="3" xfId="2" applyFont="1" applyFill="1" applyBorder="1" applyAlignment="1">
      <alignment horizontal="center"/>
    </xf>
    <xf numFmtId="0" fontId="7" fillId="0" borderId="3" xfId="2" applyFont="1" applyFill="1" applyBorder="1"/>
    <xf numFmtId="0" fontId="7" fillId="0" borderId="4" xfId="2" applyFont="1" applyFill="1" applyBorder="1"/>
    <xf numFmtId="0" fontId="8" fillId="0" borderId="0" xfId="2" applyFont="1" applyFill="1" applyAlignment="1">
      <alignment horizontal="center"/>
    </xf>
    <xf numFmtId="0" fontId="7" fillId="0" borderId="0" xfId="2" applyFont="1" applyFill="1" applyBorder="1"/>
    <xf numFmtId="0" fontId="9" fillId="0" borderId="0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10" fillId="0" borderId="5" xfId="2" applyFont="1" applyFill="1" applyBorder="1" applyAlignment="1">
      <alignment horizontal="center"/>
    </xf>
    <xf numFmtId="0" fontId="11" fillId="0" borderId="6" xfId="2" applyFont="1" applyFill="1" applyBorder="1" applyAlignment="1">
      <alignment horizontal="center" vertical="top" wrapText="1"/>
    </xf>
    <xf numFmtId="0" fontId="11" fillId="0" borderId="4" xfId="2" applyFont="1" applyFill="1" applyBorder="1" applyAlignment="1">
      <alignment horizontal="center" vertical="top" wrapText="1"/>
    </xf>
    <xf numFmtId="0" fontId="12" fillId="0" borderId="4" xfId="2" applyFont="1" applyFill="1" applyBorder="1" applyAlignment="1">
      <alignment horizontal="center" vertical="top" wrapText="1"/>
    </xf>
    <xf numFmtId="0" fontId="11" fillId="0" borderId="2" xfId="2" applyFont="1" applyFill="1" applyBorder="1" applyAlignment="1">
      <alignment horizontal="center" vertical="top" wrapText="1"/>
    </xf>
    <xf numFmtId="0" fontId="11" fillId="0" borderId="3" xfId="2" applyFont="1" applyFill="1" applyBorder="1" applyAlignment="1">
      <alignment horizontal="center" vertical="top" wrapText="1"/>
    </xf>
    <xf numFmtId="0" fontId="11" fillId="0" borderId="7" xfId="2" applyFont="1" applyFill="1" applyBorder="1" applyAlignment="1">
      <alignment horizontal="center" vertical="top" wrapText="1"/>
    </xf>
    <xf numFmtId="0" fontId="8" fillId="0" borderId="8" xfId="2" applyFont="1" applyFill="1" applyBorder="1" applyAlignment="1">
      <alignment horizontal="center" vertical="top" wrapText="1"/>
    </xf>
    <xf numFmtId="4" fontId="13" fillId="0" borderId="9" xfId="2" applyNumberFormat="1" applyFont="1" applyFill="1" applyBorder="1" applyAlignment="1">
      <alignment horizontal="right" vertical="top" wrapText="1"/>
    </xf>
    <xf numFmtId="4" fontId="14" fillId="0" borderId="9" xfId="2" applyNumberFormat="1" applyFont="1" applyFill="1" applyBorder="1" applyAlignment="1">
      <alignment vertical="top" wrapText="1"/>
    </xf>
    <xf numFmtId="0" fontId="13" fillId="0" borderId="10" xfId="2" applyFont="1" applyFill="1" applyBorder="1" applyAlignment="1">
      <alignment horizontal="center" vertical="center" wrapText="1"/>
    </xf>
    <xf numFmtId="2" fontId="6" fillId="0" borderId="0" xfId="2" applyNumberFormat="1" applyFill="1"/>
    <xf numFmtId="4" fontId="13" fillId="0" borderId="9" xfId="2" applyNumberFormat="1" applyFont="1" applyFill="1" applyBorder="1" applyAlignment="1">
      <alignment vertical="top" wrapText="1"/>
    </xf>
    <xf numFmtId="0" fontId="13" fillId="0" borderId="11" xfId="2" applyFont="1" applyFill="1" applyBorder="1" applyAlignment="1">
      <alignment horizontal="center" vertical="center" wrapText="1"/>
    </xf>
    <xf numFmtId="0" fontId="13" fillId="0" borderId="8" xfId="2" applyFont="1" applyFill="1" applyBorder="1" applyAlignment="1">
      <alignment horizontal="center" vertical="center" wrapText="1"/>
    </xf>
    <xf numFmtId="4" fontId="8" fillId="3" borderId="9" xfId="2" applyNumberFormat="1" applyFont="1" applyFill="1" applyBorder="1" applyAlignment="1">
      <alignment vertical="top" wrapText="1"/>
    </xf>
    <xf numFmtId="4" fontId="8" fillId="0" borderId="9" xfId="2" applyNumberFormat="1" applyFont="1" applyFill="1" applyBorder="1" applyAlignment="1">
      <alignment vertical="top" wrapText="1"/>
    </xf>
    <xf numFmtId="0" fontId="15" fillId="0" borderId="8" xfId="2" applyFont="1" applyFill="1" applyBorder="1" applyAlignment="1">
      <alignment horizontal="center" vertical="top" wrapText="1"/>
    </xf>
    <xf numFmtId="0" fontId="8" fillId="0" borderId="3" xfId="2" applyFont="1" applyFill="1" applyBorder="1" applyAlignment="1">
      <alignment horizontal="center" vertical="top" wrapText="1"/>
    </xf>
    <xf numFmtId="0" fontId="11" fillId="0" borderId="8" xfId="2" applyFont="1" applyFill="1" applyBorder="1" applyAlignment="1">
      <alignment horizontal="center" vertical="top" wrapText="1"/>
    </xf>
    <xf numFmtId="0" fontId="11" fillId="0" borderId="9" xfId="2" applyFont="1" applyFill="1" applyBorder="1" applyAlignment="1">
      <alignment horizontal="center" vertical="top" wrapText="1"/>
    </xf>
    <xf numFmtId="4" fontId="13" fillId="0" borderId="4" xfId="2" applyNumberFormat="1" applyFont="1" applyFill="1" applyBorder="1" applyAlignment="1">
      <alignment horizontal="right" vertical="top" wrapText="1"/>
    </xf>
    <xf numFmtId="4" fontId="14" fillId="2" borderId="4" xfId="2" applyNumberFormat="1" applyFont="1" applyFill="1" applyBorder="1" applyAlignment="1">
      <alignment vertical="top" wrapText="1"/>
    </xf>
    <xf numFmtId="4" fontId="14" fillId="0" borderId="4" xfId="2" applyNumberFormat="1" applyFont="1" applyFill="1" applyBorder="1" applyAlignment="1">
      <alignment vertical="top" wrapText="1"/>
    </xf>
    <xf numFmtId="0" fontId="16" fillId="0" borderId="10" xfId="2" applyFont="1" applyFill="1" applyBorder="1" applyAlignment="1">
      <alignment horizontal="center" vertical="center" wrapText="1"/>
    </xf>
    <xf numFmtId="4" fontId="6" fillId="0" borderId="0" xfId="2" applyNumberFormat="1" applyFill="1"/>
    <xf numFmtId="0" fontId="17" fillId="0" borderId="8" xfId="2" applyFont="1" applyFill="1" applyBorder="1" applyAlignment="1">
      <alignment horizontal="center" vertical="center" wrapText="1"/>
    </xf>
    <xf numFmtId="4" fontId="16" fillId="0" borderId="9" xfId="2" applyNumberFormat="1" applyFont="1" applyFill="1" applyBorder="1" applyAlignment="1">
      <alignment horizontal="right" vertical="top" wrapText="1"/>
    </xf>
    <xf numFmtId="0" fontId="8" fillId="0" borderId="9" xfId="2" applyFont="1" applyFill="1" applyBorder="1" applyAlignment="1">
      <alignment horizontal="center" vertical="top" wrapText="1"/>
    </xf>
    <xf numFmtId="0" fontId="18" fillId="0" borderId="9" xfId="2" applyFont="1" applyFill="1" applyBorder="1" applyAlignment="1">
      <alignment horizontal="center" vertical="top" wrapText="1"/>
    </xf>
    <xf numFmtId="0" fontId="13" fillId="0" borderId="9" xfId="2" applyFont="1" applyFill="1" applyBorder="1" applyAlignment="1">
      <alignment horizontal="center" vertical="top" wrapText="1"/>
    </xf>
    <xf numFmtId="0" fontId="13" fillId="0" borderId="6" xfId="2" applyFont="1" applyFill="1" applyBorder="1"/>
    <xf numFmtId="0" fontId="6" fillId="0" borderId="0" xfId="2" applyFont="1" applyFill="1"/>
    <xf numFmtId="0" fontId="8" fillId="0" borderId="12" xfId="2" applyFont="1" applyFill="1" applyBorder="1" applyAlignment="1">
      <alignment horizontal="center" vertical="top" wrapText="1"/>
    </xf>
    <xf numFmtId="0" fontId="8" fillId="0" borderId="2" xfId="2" applyFont="1" applyFill="1" applyBorder="1" applyAlignment="1">
      <alignment horizontal="center" vertical="center" wrapText="1"/>
    </xf>
    <xf numFmtId="4" fontId="13" fillId="0" borderId="1" xfId="2" applyNumberFormat="1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top" wrapText="1"/>
    </xf>
    <xf numFmtId="0" fontId="19" fillId="0" borderId="0" xfId="2" applyFont="1" applyFill="1"/>
    <xf numFmtId="4" fontId="20" fillId="0" borderId="0" xfId="2" applyNumberFormat="1" applyFont="1" applyFill="1"/>
    <xf numFmtId="0" fontId="13" fillId="0" borderId="0" xfId="2" applyFont="1" applyFill="1"/>
    <xf numFmtId="0" fontId="21" fillId="0" borderId="0" xfId="2" applyFont="1" applyFill="1"/>
    <xf numFmtId="0" fontId="16" fillId="0" borderId="0" xfId="2" applyFont="1" applyFill="1"/>
    <xf numFmtId="4" fontId="13" fillId="0" borderId="0" xfId="2" applyNumberFormat="1" applyFont="1" applyFill="1"/>
    <xf numFmtId="4" fontId="7" fillId="0" borderId="0" xfId="2" applyNumberFormat="1" applyFont="1" applyFill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topLeftCell="C17" zoomScaleNormal="100" workbookViewId="0">
      <selection activeCell="E53" sqref="E53"/>
    </sheetView>
  </sheetViews>
  <sheetFormatPr defaultRowHeight="12.75"/>
  <cols>
    <col min="1" max="1" width="3.42578125" style="15" hidden="1" customWidth="1"/>
    <col min="2" max="2" width="9.140625" style="15" hidden="1" customWidth="1"/>
    <col min="3" max="3" width="27.28515625" style="63" customWidth="1"/>
    <col min="4" max="4" width="13.5703125" style="63" customWidth="1"/>
    <col min="5" max="5" width="11.85546875" style="63" customWidth="1"/>
    <col min="6" max="6" width="13.28515625" style="63" customWidth="1"/>
    <col min="7" max="7" width="11.85546875" style="63" customWidth="1"/>
    <col min="8" max="8" width="13.42578125" style="63" customWidth="1"/>
    <col min="9" max="9" width="25" style="63" customWidth="1"/>
    <col min="10" max="10" width="10.140625" style="15" hidden="1" customWidth="1"/>
    <col min="11" max="11" width="9.5703125" style="15" hidden="1" customWidth="1"/>
    <col min="12" max="16384" width="9.140625" style="15"/>
  </cols>
  <sheetData>
    <row r="1" spans="3:9" ht="12.75" hidden="1" customHeight="1">
      <c r="C1" s="14"/>
      <c r="D1" s="14"/>
      <c r="E1" s="14"/>
      <c r="F1" s="14"/>
      <c r="G1" s="14"/>
      <c r="H1" s="14"/>
      <c r="I1" s="14"/>
    </row>
    <row r="2" spans="3:9" ht="13.5" hidden="1" customHeight="1" thickBot="1">
      <c r="C2" s="14"/>
      <c r="D2" s="14"/>
      <c r="E2" s="14" t="s">
        <v>28</v>
      </c>
      <c r="F2" s="14"/>
      <c r="G2" s="14"/>
      <c r="H2" s="14"/>
      <c r="I2" s="14"/>
    </row>
    <row r="3" spans="3:9" ht="13.5" hidden="1" customHeight="1" thickBot="1">
      <c r="C3" s="16"/>
      <c r="D3" s="17"/>
      <c r="E3" s="18"/>
      <c r="F3" s="18"/>
      <c r="G3" s="18"/>
      <c r="H3" s="18"/>
      <c r="I3" s="19"/>
    </row>
    <row r="4" spans="3:9" ht="12.75" hidden="1" customHeight="1">
      <c r="C4" s="20"/>
      <c r="D4" s="20"/>
      <c r="E4" s="21"/>
      <c r="F4" s="21"/>
      <c r="G4" s="21"/>
      <c r="H4" s="21"/>
      <c r="I4" s="21"/>
    </row>
    <row r="5" spans="3:9" ht="12.75" customHeight="1">
      <c r="C5" s="20"/>
      <c r="D5" s="20"/>
      <c r="E5" s="21"/>
      <c r="F5" s="21"/>
      <c r="G5" s="21"/>
      <c r="H5" s="21"/>
      <c r="I5" s="21"/>
    </row>
    <row r="6" spans="3:9" ht="12.75" customHeight="1">
      <c r="C6" s="20"/>
      <c r="D6" s="20"/>
      <c r="E6" s="21"/>
      <c r="F6" s="21"/>
      <c r="G6" s="21"/>
      <c r="H6" s="21"/>
      <c r="I6" s="21"/>
    </row>
    <row r="7" spans="3:9" ht="12.75" customHeight="1">
      <c r="C7" s="20"/>
      <c r="D7" s="20"/>
      <c r="E7" s="21"/>
      <c r="F7" s="21"/>
      <c r="G7" s="21"/>
      <c r="H7" s="21"/>
      <c r="I7" s="21"/>
    </row>
    <row r="8" spans="3:9" ht="12.75" customHeight="1">
      <c r="C8" s="20"/>
      <c r="D8" s="20"/>
      <c r="E8" s="21"/>
      <c r="F8" s="21"/>
      <c r="G8" s="21"/>
      <c r="H8" s="21"/>
      <c r="I8" s="21"/>
    </row>
    <row r="9" spans="3:9" ht="12.75" customHeight="1">
      <c r="C9" s="20"/>
      <c r="D9" s="20"/>
      <c r="E9" s="21"/>
      <c r="F9" s="21"/>
      <c r="G9" s="21"/>
      <c r="H9" s="21"/>
      <c r="I9" s="21"/>
    </row>
    <row r="10" spans="3:9" ht="12.75" customHeight="1">
      <c r="C10" s="20"/>
      <c r="D10" s="20"/>
      <c r="E10" s="21"/>
      <c r="F10" s="21"/>
      <c r="G10" s="21"/>
      <c r="H10" s="21"/>
      <c r="I10" s="21"/>
    </row>
    <row r="11" spans="3:9" ht="12.75" customHeight="1">
      <c r="C11" s="20"/>
      <c r="D11" s="20"/>
      <c r="E11" s="21"/>
      <c r="F11" s="21"/>
      <c r="G11" s="21"/>
      <c r="H11" s="21"/>
      <c r="I11" s="21"/>
    </row>
    <row r="12" spans="3:9" ht="12.75" customHeight="1">
      <c r="C12" s="20"/>
      <c r="D12" s="20"/>
      <c r="E12" s="21"/>
      <c r="F12" s="21"/>
      <c r="G12" s="21"/>
      <c r="H12" s="21"/>
      <c r="I12" s="21"/>
    </row>
    <row r="13" spans="3:9" ht="12.75" customHeight="1">
      <c r="C13" s="20"/>
      <c r="D13" s="20"/>
      <c r="E13" s="21"/>
      <c r="F13" s="21"/>
      <c r="G13" s="21"/>
      <c r="H13" s="21"/>
      <c r="I13" s="21"/>
    </row>
    <row r="14" spans="3:9" ht="12.75" customHeight="1">
      <c r="C14" s="20"/>
      <c r="D14" s="20"/>
      <c r="E14" s="21"/>
      <c r="F14" s="21"/>
      <c r="G14" s="21"/>
      <c r="H14" s="21"/>
      <c r="I14" s="21"/>
    </row>
    <row r="15" spans="3:9" ht="12.75" customHeight="1">
      <c r="C15" s="20"/>
      <c r="D15" s="20"/>
      <c r="E15" s="21"/>
      <c r="F15" s="21"/>
      <c r="G15" s="21"/>
      <c r="H15" s="21"/>
      <c r="I15" s="21"/>
    </row>
    <row r="16" spans="3:9" ht="12.75" customHeight="1">
      <c r="C16" s="20"/>
      <c r="D16" s="20"/>
      <c r="E16" s="21"/>
      <c r="F16" s="21"/>
      <c r="G16" s="21"/>
      <c r="H16" s="21"/>
      <c r="I16" s="21"/>
    </row>
    <row r="17" spans="3:11" ht="12.75" customHeight="1">
      <c r="C17" s="20"/>
      <c r="D17" s="20"/>
      <c r="E17" s="21"/>
      <c r="F17" s="21"/>
      <c r="G17" s="21"/>
      <c r="H17" s="21"/>
      <c r="I17" s="21"/>
    </row>
    <row r="18" spans="3:11" ht="12.75" customHeight="1">
      <c r="C18" s="20"/>
      <c r="D18" s="20"/>
      <c r="E18" s="21"/>
      <c r="F18" s="21"/>
      <c r="G18" s="21"/>
      <c r="H18" s="21"/>
      <c r="I18" s="21"/>
    </row>
    <row r="19" spans="3:11" ht="14.25">
      <c r="C19" s="22" t="s">
        <v>29</v>
      </c>
      <c r="D19" s="22"/>
      <c r="E19" s="22"/>
      <c r="F19" s="22"/>
      <c r="G19" s="22"/>
      <c r="H19" s="22"/>
      <c r="I19" s="22"/>
    </row>
    <row r="20" spans="3:11">
      <c r="C20" s="23" t="s">
        <v>30</v>
      </c>
      <c r="D20" s="23"/>
      <c r="E20" s="23"/>
      <c r="F20" s="23"/>
      <c r="G20" s="23"/>
      <c r="H20" s="23"/>
      <c r="I20" s="23"/>
    </row>
    <row r="21" spans="3:11">
      <c r="C21" s="23" t="s">
        <v>31</v>
      </c>
      <c r="D21" s="23"/>
      <c r="E21" s="23"/>
      <c r="F21" s="23"/>
      <c r="G21" s="23"/>
      <c r="H21" s="23"/>
      <c r="I21" s="23"/>
    </row>
    <row r="22" spans="3:11" ht="6" customHeight="1" thickBot="1">
      <c r="C22" s="24"/>
      <c r="D22" s="24"/>
      <c r="E22" s="24"/>
      <c r="F22" s="24"/>
      <c r="G22" s="24"/>
      <c r="H22" s="24"/>
      <c r="I22" s="24"/>
    </row>
    <row r="23" spans="3:11" ht="58.5" customHeight="1" thickBot="1">
      <c r="C23" s="25" t="s">
        <v>32</v>
      </c>
      <c r="D23" s="26" t="s">
        <v>33</v>
      </c>
      <c r="E23" s="27" t="s">
        <v>34</v>
      </c>
      <c r="F23" s="27" t="s">
        <v>35</v>
      </c>
      <c r="G23" s="27" t="s">
        <v>36</v>
      </c>
      <c r="H23" s="27" t="s">
        <v>37</v>
      </c>
      <c r="I23" s="26" t="s">
        <v>38</v>
      </c>
    </row>
    <row r="24" spans="3:11" ht="13.5" customHeight="1" thickBot="1">
      <c r="C24" s="28" t="s">
        <v>39</v>
      </c>
      <c r="D24" s="29"/>
      <c r="E24" s="29"/>
      <c r="F24" s="29"/>
      <c r="G24" s="29"/>
      <c r="H24" s="29"/>
      <c r="I24" s="30"/>
    </row>
    <row r="25" spans="3:11" ht="13.5" customHeight="1" thickBot="1">
      <c r="C25" s="31" t="s">
        <v>40</v>
      </c>
      <c r="D25" s="32">
        <v>64629.009999999733</v>
      </c>
      <c r="E25" s="33"/>
      <c r="F25" s="33">
        <v>21678.1</v>
      </c>
      <c r="G25" s="33"/>
      <c r="H25" s="33">
        <f>+D25+E25-F25</f>
        <v>42950.909999999734</v>
      </c>
      <c r="I25" s="34" t="s">
        <v>41</v>
      </c>
      <c r="K25" s="35">
        <f>485918.06-8549.98+5601.92+14471.87+16794.98</f>
        <v>514236.85</v>
      </c>
    </row>
    <row r="26" spans="3:11" ht="13.5" customHeight="1" thickBot="1">
      <c r="C26" s="31" t="s">
        <v>42</v>
      </c>
      <c r="D26" s="32">
        <v>55356.580000000075</v>
      </c>
      <c r="E26" s="36"/>
      <c r="F26" s="36">
        <f>6528.1+4642.19+850.67</f>
        <v>12020.960000000001</v>
      </c>
      <c r="G26" s="33"/>
      <c r="H26" s="33">
        <f>+D26+E26-F26</f>
        <v>43335.620000000075</v>
      </c>
      <c r="I26" s="37"/>
      <c r="K26" s="35">
        <f>3282.91+12986.16+5453.98+196057.74-24410.47</f>
        <v>193370.31999999998</v>
      </c>
    </row>
    <row r="27" spans="3:11" ht="13.5" customHeight="1" thickBot="1">
      <c r="C27" s="31" t="s">
        <v>43</v>
      </c>
      <c r="D27" s="32">
        <v>26262.759999999878</v>
      </c>
      <c r="E27" s="36"/>
      <c r="F27" s="36">
        <v>5333.63</v>
      </c>
      <c r="G27" s="33"/>
      <c r="H27" s="33">
        <f>+D27+E27-F27</f>
        <v>20929.129999999877</v>
      </c>
      <c r="I27" s="37"/>
      <c r="K27" s="35">
        <f>1528.83+99696.15-4993.25+12034.71-0.42</f>
        <v>108266.02</v>
      </c>
    </row>
    <row r="28" spans="3:11" ht="13.5" customHeight="1" thickBot="1">
      <c r="C28" s="31" t="s">
        <v>44</v>
      </c>
      <c r="D28" s="32">
        <v>18798.990000000038</v>
      </c>
      <c r="E28" s="36"/>
      <c r="F28" s="36">
        <f>138.62+3743.02</f>
        <v>3881.64</v>
      </c>
      <c r="G28" s="33"/>
      <c r="H28" s="33">
        <f>+D28+E28-F28</f>
        <v>14917.350000000039</v>
      </c>
      <c r="I28" s="37"/>
      <c r="K28" s="15">
        <f>405.34+27875.98-2651.11+1695.55-97.28+35587.09-1733.11+4145.75-0.15</f>
        <v>65228.05999999999</v>
      </c>
    </row>
    <row r="29" spans="3:11" ht="13.5" hidden="1" customHeight="1" thickBot="1">
      <c r="C29" s="31" t="s">
        <v>45</v>
      </c>
      <c r="D29" s="32"/>
      <c r="E29" s="36"/>
      <c r="F29" s="36"/>
      <c r="G29" s="33"/>
      <c r="H29" s="33">
        <f>+D29+E29-F29</f>
        <v>0</v>
      </c>
      <c r="I29" s="38"/>
      <c r="K29" s="15">
        <f>186.23-75.83+1858.49-279.59+1647.73-49.58+7.39+23.26+2.62</f>
        <v>3320.7200000000003</v>
      </c>
    </row>
    <row r="30" spans="3:11" ht="13.5" customHeight="1" thickBot="1">
      <c r="C30" s="31" t="s">
        <v>46</v>
      </c>
      <c r="D30" s="39">
        <f>SUM(D25:D29)</f>
        <v>165047.33999999973</v>
      </c>
      <c r="E30" s="40">
        <f>SUM(E25:E29)</f>
        <v>0</v>
      </c>
      <c r="F30" s="40">
        <f>SUM(F25:F29)</f>
        <v>42914.329999999994</v>
      </c>
      <c r="G30" s="40">
        <f>SUM(G25:G29)</f>
        <v>0</v>
      </c>
      <c r="H30" s="40">
        <f>SUM(H25:H29)</f>
        <v>122133.00999999972</v>
      </c>
      <c r="I30" s="41"/>
    </row>
    <row r="31" spans="3:11" ht="13.5" customHeight="1" thickBot="1">
      <c r="C31" s="42" t="s">
        <v>47</v>
      </c>
      <c r="D31" s="42"/>
      <c r="E31" s="42"/>
      <c r="F31" s="42"/>
      <c r="G31" s="42"/>
      <c r="H31" s="42"/>
      <c r="I31" s="42"/>
    </row>
    <row r="32" spans="3:11" ht="50.25" customHeight="1" thickBot="1">
      <c r="C32" s="43" t="s">
        <v>32</v>
      </c>
      <c r="D32" s="26" t="s">
        <v>33</v>
      </c>
      <c r="E32" s="27" t="s">
        <v>34</v>
      </c>
      <c r="F32" s="27" t="s">
        <v>35</v>
      </c>
      <c r="G32" s="27" t="s">
        <v>36</v>
      </c>
      <c r="H32" s="27" t="s">
        <v>37</v>
      </c>
      <c r="I32" s="44" t="s">
        <v>48</v>
      </c>
    </row>
    <row r="33" spans="3:11" ht="25.5" customHeight="1" thickBot="1">
      <c r="C33" s="25" t="s">
        <v>49</v>
      </c>
      <c r="D33" s="45">
        <v>470906.95000000065</v>
      </c>
      <c r="E33" s="46">
        <v>3379173.09</v>
      </c>
      <c r="F33" s="46">
        <v>3298877.43</v>
      </c>
      <c r="G33" s="47">
        <f>+E33</f>
        <v>3379173.09</v>
      </c>
      <c r="H33" s="47">
        <f t="shared" ref="H33:H43" si="0">+D33+E33-F33</f>
        <v>551202.61000000034</v>
      </c>
      <c r="I33" s="48" t="s">
        <v>50</v>
      </c>
      <c r="J33" s="49">
        <f>251478.41-56.88+67.11-23.64+6.52-2.29+125.86-34.28+30.78-8.38-D33</f>
        <v>-219323.74000000072</v>
      </c>
      <c r="K33" s="49">
        <f>290984.36-2636.44+10.67-8.38+43.52-34.28+1.41-2.29+14.45-23.64-H33</f>
        <v>-262853.23000000039</v>
      </c>
    </row>
    <row r="34" spans="3:11" ht="14.25" customHeight="1" thickBot="1">
      <c r="C34" s="31" t="s">
        <v>51</v>
      </c>
      <c r="D34" s="32">
        <v>100461.0900000002</v>
      </c>
      <c r="E34" s="33">
        <v>714135.79</v>
      </c>
      <c r="F34" s="33">
        <v>697376.94</v>
      </c>
      <c r="G34" s="47">
        <v>48513.71</v>
      </c>
      <c r="H34" s="47">
        <f t="shared" si="0"/>
        <v>117219.94000000029</v>
      </c>
      <c r="I34" s="50"/>
      <c r="J34" s="49">
        <f>54551.47-491.33</f>
        <v>54060.14</v>
      </c>
    </row>
    <row r="35" spans="3:11" ht="13.5" customHeight="1" thickBot="1">
      <c r="C35" s="43" t="s">
        <v>52</v>
      </c>
      <c r="D35" s="51">
        <v>1481.9499999998225</v>
      </c>
      <c r="E35" s="33"/>
      <c r="F35" s="33">
        <v>835.39</v>
      </c>
      <c r="G35" s="47"/>
      <c r="H35" s="47">
        <f t="shared" si="0"/>
        <v>646.55999999982248</v>
      </c>
      <c r="I35" s="52"/>
      <c r="J35" s="15">
        <f>6821.76-11.98</f>
        <v>6809.7800000000007</v>
      </c>
    </row>
    <row r="36" spans="3:11" ht="12.75" customHeight="1" thickBot="1">
      <c r="C36" s="31" t="s">
        <v>53</v>
      </c>
      <c r="D36" s="32">
        <v>55872.779999999912</v>
      </c>
      <c r="E36" s="33">
        <v>383703.5</v>
      </c>
      <c r="F36" s="33">
        <v>374392.03</v>
      </c>
      <c r="G36" s="47">
        <f>259384.64-2900-15000</f>
        <v>241484.64</v>
      </c>
      <c r="H36" s="47">
        <f t="shared" si="0"/>
        <v>65184.249999999884</v>
      </c>
      <c r="I36" s="53" t="s">
        <v>54</v>
      </c>
      <c r="J36" s="15">
        <f>33856.68-304.16</f>
        <v>33552.519999999997</v>
      </c>
    </row>
    <row r="37" spans="3:11" ht="25.5" customHeight="1" thickBot="1">
      <c r="C37" s="31" t="s">
        <v>55</v>
      </c>
      <c r="D37" s="32">
        <v>12955.639999999901</v>
      </c>
      <c r="E37" s="33"/>
      <c r="F37" s="33">
        <v>4440.95</v>
      </c>
      <c r="G37" s="47"/>
      <c r="H37" s="47">
        <f t="shared" si="0"/>
        <v>8514.6899999999005</v>
      </c>
      <c r="I37" s="54" t="s">
        <v>56</v>
      </c>
      <c r="J37" s="15">
        <f>12307.91+42321.21-12.46</f>
        <v>54616.659999999996</v>
      </c>
      <c r="K37" s="15">
        <f>49149.38-577.59+9336.99+5157.87</f>
        <v>63066.65</v>
      </c>
    </row>
    <row r="38" spans="3:11" ht="27.75" customHeight="1" thickBot="1">
      <c r="C38" s="31" t="s">
        <v>57</v>
      </c>
      <c r="D38" s="32">
        <v>5441.2300000000032</v>
      </c>
      <c r="E38" s="36">
        <v>38874.14</v>
      </c>
      <c r="F38" s="36">
        <v>37915.050000000003</v>
      </c>
      <c r="G38" s="47">
        <v>69969.600000000006</v>
      </c>
      <c r="H38" s="47">
        <f t="shared" si="0"/>
        <v>6400.32</v>
      </c>
      <c r="I38" s="54" t="s">
        <v>58</v>
      </c>
      <c r="J38" s="15">
        <f>3057.75-27.79</f>
        <v>3029.96</v>
      </c>
    </row>
    <row r="39" spans="3:11" ht="13.5" customHeight="1" thickBot="1">
      <c r="C39" s="43" t="s">
        <v>59</v>
      </c>
      <c r="D39" s="32">
        <v>899.51999999987208</v>
      </c>
      <c r="E39" s="36"/>
      <c r="F39" s="36">
        <v>231.88</v>
      </c>
      <c r="G39" s="47"/>
      <c r="H39" s="47">
        <f t="shared" si="0"/>
        <v>667.63999999987209</v>
      </c>
      <c r="I39" s="53"/>
      <c r="J39" s="15">
        <f>4804.64-21.26</f>
        <v>4783.38</v>
      </c>
    </row>
    <row r="40" spans="3:11" ht="13.5" customHeight="1" thickBot="1">
      <c r="C40" s="43" t="s">
        <v>60</v>
      </c>
      <c r="D40" s="32">
        <v>13180.580000000044</v>
      </c>
      <c r="E40" s="36"/>
      <c r="F40" s="36">
        <f>4829+2601.03</f>
        <v>7430.0300000000007</v>
      </c>
      <c r="G40" s="47"/>
      <c r="H40" s="47">
        <f t="shared" si="0"/>
        <v>5750.5500000000429</v>
      </c>
      <c r="I40" s="55"/>
      <c r="J40" s="15">
        <f>9151.43+4348.11</f>
        <v>13499.54</v>
      </c>
      <c r="K40" s="15">
        <f>12860.74+25611.68</f>
        <v>38472.42</v>
      </c>
    </row>
    <row r="41" spans="3:11" ht="13.5" customHeight="1" thickBot="1">
      <c r="C41" s="43" t="s">
        <v>61</v>
      </c>
      <c r="D41" s="32">
        <v>30189.529999999992</v>
      </c>
      <c r="E41" s="36">
        <f>163831.63-62.81</f>
        <v>163768.82</v>
      </c>
      <c r="F41" s="36">
        <f>3633.97+0.19+177814.99+1.74</f>
        <v>181450.88999999998</v>
      </c>
      <c r="G41" s="47">
        <f>+E41</f>
        <v>163768.82</v>
      </c>
      <c r="H41" s="47">
        <f t="shared" si="0"/>
        <v>12507.460000000021</v>
      </c>
      <c r="I41" s="53" t="s">
        <v>62</v>
      </c>
    </row>
    <row r="42" spans="3:11" ht="13.5" customHeight="1" thickBot="1">
      <c r="C42" s="43" t="s">
        <v>63</v>
      </c>
      <c r="D42" s="32">
        <v>7011.4599999999919</v>
      </c>
      <c r="E42" s="36">
        <f>63928.74+176.83+79.2</f>
        <v>64184.77</v>
      </c>
      <c r="F42" s="36">
        <f>63224.54+10.67+880.56+1405.35+1.74</f>
        <v>65522.859999999993</v>
      </c>
      <c r="G42" s="47">
        <f>+E42</f>
        <v>64184.77</v>
      </c>
      <c r="H42" s="47">
        <f t="shared" si="0"/>
        <v>5673.3699999999881</v>
      </c>
      <c r="I42" s="53"/>
    </row>
    <row r="43" spans="3:11" ht="13.5" customHeight="1" thickBot="1">
      <c r="C43" s="31" t="s">
        <v>64</v>
      </c>
      <c r="D43" s="32">
        <v>15979.350000000035</v>
      </c>
      <c r="E43" s="36">
        <v>109423.61</v>
      </c>
      <c r="F43" s="36">
        <v>106788.1</v>
      </c>
      <c r="G43" s="47">
        <v>83608.02</v>
      </c>
      <c r="H43" s="47">
        <f t="shared" si="0"/>
        <v>18614.86000000003</v>
      </c>
      <c r="I43" s="54" t="s">
        <v>65</v>
      </c>
      <c r="J43" s="15">
        <f>14094.67-128.69</f>
        <v>13965.98</v>
      </c>
    </row>
    <row r="44" spans="3:11" s="56" customFormat="1" ht="13.5" customHeight="1" thickBot="1">
      <c r="C44" s="31" t="s">
        <v>46</v>
      </c>
      <c r="D44" s="39">
        <f>SUM(D33:D43)</f>
        <v>714380.08000000054</v>
      </c>
      <c r="E44" s="40">
        <f>SUM(E33:E43)</f>
        <v>4853263.72</v>
      </c>
      <c r="F44" s="40">
        <f>SUM(F33:F43)</f>
        <v>4775261.55</v>
      </c>
      <c r="G44" s="40">
        <f>SUM(G33:G43)</f>
        <v>4050702.65</v>
      </c>
      <c r="H44" s="40">
        <f>SUM(H33:H43)</f>
        <v>792382.25000000023</v>
      </c>
      <c r="I44" s="52"/>
    </row>
    <row r="45" spans="3:11" ht="13.5" customHeight="1" thickBot="1">
      <c r="C45" s="57" t="s">
        <v>66</v>
      </c>
      <c r="D45" s="57"/>
      <c r="E45" s="57"/>
      <c r="F45" s="57"/>
      <c r="G45" s="57"/>
      <c r="H45" s="57"/>
      <c r="I45" s="57"/>
    </row>
    <row r="46" spans="3:11" ht="54" customHeight="1" thickBot="1">
      <c r="C46" s="58" t="s">
        <v>67</v>
      </c>
      <c r="D46" s="59" t="s">
        <v>68</v>
      </c>
      <c r="E46" s="59"/>
      <c r="F46" s="59"/>
      <c r="G46" s="59"/>
      <c r="H46" s="59"/>
      <c r="I46" s="60" t="s">
        <v>69</v>
      </c>
    </row>
    <row r="47" spans="3:11" ht="22.5" customHeight="1">
      <c r="C47" s="61" t="s">
        <v>70</v>
      </c>
      <c r="D47" s="61"/>
      <c r="E47" s="61"/>
      <c r="F47" s="61"/>
      <c r="G47" s="61"/>
      <c r="H47" s="62">
        <f>+H30+H44</f>
        <v>914515.26</v>
      </c>
    </row>
    <row r="48" spans="3:11" ht="15" hidden="1">
      <c r="C48" s="64" t="s">
        <v>71</v>
      </c>
      <c r="D48" s="64"/>
    </row>
    <row r="49" spans="3:9" ht="12.75" hidden="1" customHeight="1">
      <c r="C49" s="65" t="s">
        <v>72</v>
      </c>
    </row>
    <row r="50" spans="3:9">
      <c r="D50" s="66"/>
      <c r="E50" s="66"/>
      <c r="F50" s="66"/>
    </row>
    <row r="51" spans="3:9">
      <c r="C51" s="14"/>
      <c r="D51" s="67"/>
      <c r="E51" s="67"/>
      <c r="F51" s="14"/>
      <c r="G51" s="14"/>
      <c r="H51" s="14"/>
      <c r="I51" s="14"/>
    </row>
    <row r="52" spans="3:9" hidden="1">
      <c r="E52" s="66"/>
      <c r="F52" s="66"/>
      <c r="H52" s="63">
        <f>58325.87+266713.86+12973.65+30914.08+2798.89+13412.86+6306.89+49761.9+2344.86+1156.98+6.84+9.94+0.68+2.46</f>
        <v>444729.76000000007</v>
      </c>
    </row>
    <row r="53" spans="3:9">
      <c r="C53" s="63" t="s">
        <v>73</v>
      </c>
      <c r="D53" s="66"/>
      <c r="E53" s="66">
        <f>+E44+E30+35165</f>
        <v>4888428.72</v>
      </c>
      <c r="F53" s="66"/>
      <c r="G53" s="66">
        <f>+G44+G30</f>
        <v>4050702.65</v>
      </c>
      <c r="H53" s="66"/>
    </row>
    <row r="54" spans="3:9">
      <c r="D54" s="66"/>
    </row>
    <row r="55" spans="3:9" hidden="1">
      <c r="D55" s="66">
        <f>+D33+D34+D35+D38</f>
        <v>578291.22000000067</v>
      </c>
      <c r="E55" s="66">
        <f>+E33+E34+E35+E38</f>
        <v>4132183.02</v>
      </c>
      <c r="F55" s="66">
        <f>+F33+F34+F35+F38</f>
        <v>4035004.81</v>
      </c>
      <c r="G55" s="66">
        <f>+G33+G34+G35+G38</f>
        <v>3497656.4</v>
      </c>
      <c r="H55" s="66">
        <f>+H33+H34+H35+H38</f>
        <v>675469.4300000004</v>
      </c>
    </row>
  </sheetData>
  <mergeCells count="10">
    <mergeCell ref="C31:I31"/>
    <mergeCell ref="I33:I34"/>
    <mergeCell ref="C45:I45"/>
    <mergeCell ref="D46:H46"/>
    <mergeCell ref="C19:I19"/>
    <mergeCell ref="C20:I20"/>
    <mergeCell ref="C21:I21"/>
    <mergeCell ref="C22:I22"/>
    <mergeCell ref="C24:I24"/>
    <mergeCell ref="I25:I29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3:I34"/>
  <sheetViews>
    <sheetView topLeftCell="A13" zoomScaleNormal="100" zoomScaleSheetLayoutView="120" workbookViewId="0">
      <selection activeCell="D39" sqref="D39"/>
    </sheetView>
  </sheetViews>
  <sheetFormatPr defaultRowHeight="15"/>
  <cols>
    <col min="1" max="1" width="4.5703125" customWidth="1"/>
    <col min="2" max="2" width="12.42578125" customWidth="1"/>
    <col min="3" max="3" width="13.42578125" hidden="1" customWidth="1"/>
    <col min="4" max="4" width="12.140625" customWidth="1"/>
    <col min="5" max="5" width="13.5703125" customWidth="1"/>
    <col min="6" max="6" width="13.42578125" customWidth="1"/>
    <col min="7" max="7" width="14.42578125" customWidth="1"/>
    <col min="8" max="8" width="15.140625" customWidth="1"/>
    <col min="9" max="9" width="14" customWidth="1"/>
  </cols>
  <sheetData>
    <row r="13" spans="1:9">
      <c r="A13" s="1" t="s">
        <v>0</v>
      </c>
      <c r="B13" s="1"/>
      <c r="C13" s="1"/>
      <c r="D13" s="1"/>
      <c r="E13" s="1"/>
      <c r="F13" s="1"/>
      <c r="G13" s="1"/>
      <c r="H13" s="1"/>
      <c r="I13" s="1"/>
    </row>
    <row r="14" spans="1:9">
      <c r="A14" s="1" t="s">
        <v>1</v>
      </c>
      <c r="B14" s="1"/>
      <c r="C14" s="1"/>
      <c r="D14" s="1"/>
      <c r="E14" s="1"/>
      <c r="F14" s="1"/>
      <c r="G14" s="1"/>
      <c r="H14" s="1"/>
      <c r="I14" s="1"/>
    </row>
    <row r="15" spans="1:9">
      <c r="A15" s="1" t="s">
        <v>2</v>
      </c>
      <c r="B15" s="1"/>
      <c r="C15" s="1"/>
      <c r="D15" s="1"/>
      <c r="E15" s="1"/>
      <c r="F15" s="1"/>
      <c r="G15" s="1"/>
      <c r="H15" s="1"/>
      <c r="I15" s="1"/>
    </row>
    <row r="16" spans="1:9" ht="60">
      <c r="A16" s="2" t="s">
        <v>3</v>
      </c>
      <c r="B16" s="2" t="s">
        <v>4</v>
      </c>
      <c r="C16" s="2" t="s">
        <v>5</v>
      </c>
      <c r="D16" s="2" t="s">
        <v>6</v>
      </c>
      <c r="E16" s="2" t="s">
        <v>7</v>
      </c>
      <c r="F16" s="3" t="s">
        <v>8</v>
      </c>
      <c r="G16" s="3" t="s">
        <v>9</v>
      </c>
      <c r="H16" s="2" t="s">
        <v>10</v>
      </c>
      <c r="I16" s="2" t="s">
        <v>11</v>
      </c>
    </row>
    <row r="17" spans="1:9">
      <c r="A17" s="4" t="s">
        <v>12</v>
      </c>
      <c r="B17" s="5">
        <v>-1158.6638500000001</v>
      </c>
      <c r="C17" s="5"/>
      <c r="D17" s="5">
        <v>714.13579000000004</v>
      </c>
      <c r="E17" s="5">
        <v>697.37693999999999</v>
      </c>
      <c r="F17" s="5">
        <v>35.164999999999999</v>
      </c>
      <c r="G17" s="5">
        <v>48.513710000000003</v>
      </c>
      <c r="H17" s="5">
        <v>117.21993999999999</v>
      </c>
      <c r="I17" s="6">
        <f>B17+D17+F17-G17</f>
        <v>-457.87677000000008</v>
      </c>
    </row>
    <row r="18" spans="1:9">
      <c r="G18" s="7"/>
      <c r="H18" s="8"/>
      <c r="I18" s="9"/>
    </row>
    <row r="19" spans="1:9">
      <c r="A19" t="s">
        <v>13</v>
      </c>
    </row>
    <row r="20" spans="1:9">
      <c r="A20" s="10" t="s">
        <v>14</v>
      </c>
      <c r="B20" s="11"/>
      <c r="C20" s="11"/>
      <c r="D20" s="11"/>
      <c r="E20" s="11"/>
      <c r="F20" s="11"/>
      <c r="G20" s="11"/>
    </row>
    <row r="21" spans="1:9">
      <c r="A21" s="10" t="s">
        <v>15</v>
      </c>
      <c r="B21" s="11"/>
      <c r="C21" s="11"/>
      <c r="D21" s="11"/>
      <c r="E21" s="11"/>
      <c r="F21" s="11"/>
      <c r="G21" s="11"/>
    </row>
    <row r="22" spans="1:9">
      <c r="A22" s="10" t="s">
        <v>16</v>
      </c>
      <c r="B22" s="11"/>
      <c r="C22" s="11"/>
      <c r="D22" s="11"/>
      <c r="E22" s="11"/>
      <c r="F22" s="11"/>
      <c r="G22" s="11"/>
      <c r="H22" s="12"/>
    </row>
    <row r="23" spans="1:9">
      <c r="A23" s="10" t="s">
        <v>17</v>
      </c>
      <c r="B23" s="11"/>
      <c r="C23" s="11"/>
      <c r="D23" s="11"/>
      <c r="E23" s="11"/>
      <c r="F23" s="11"/>
      <c r="G23" s="11"/>
    </row>
    <row r="24" spans="1:9">
      <c r="A24" s="10" t="s">
        <v>18</v>
      </c>
      <c r="B24" s="11"/>
      <c r="C24" s="11"/>
      <c r="D24" s="11"/>
      <c r="E24" s="11"/>
      <c r="F24" s="11"/>
      <c r="G24" s="11"/>
    </row>
    <row r="25" spans="1:9">
      <c r="A25" s="10" t="s">
        <v>19</v>
      </c>
      <c r="B25" s="11"/>
      <c r="C25" s="11"/>
      <c r="D25" s="11"/>
      <c r="E25" s="11"/>
      <c r="F25" s="11"/>
      <c r="G25" s="11"/>
    </row>
    <row r="26" spans="1:9">
      <c r="A26" s="10" t="s">
        <v>20</v>
      </c>
      <c r="B26" s="11"/>
      <c r="C26" s="11"/>
      <c r="D26" s="11"/>
      <c r="E26" s="11"/>
      <c r="F26" s="11"/>
      <c r="G26" s="11"/>
    </row>
    <row r="27" spans="1:9">
      <c r="A27" s="10" t="s">
        <v>21</v>
      </c>
      <c r="B27" s="11"/>
      <c r="C27" s="11"/>
      <c r="D27" s="11"/>
      <c r="E27" s="11"/>
      <c r="F27" s="11"/>
      <c r="G27" s="11"/>
    </row>
    <row r="28" spans="1:9">
      <c r="A28" s="10" t="s">
        <v>22</v>
      </c>
      <c r="B28" s="11"/>
      <c r="C28" s="11"/>
      <c r="D28" s="11"/>
      <c r="E28" s="11"/>
      <c r="F28" s="11"/>
      <c r="G28" s="11"/>
    </row>
    <row r="29" spans="1:9">
      <c r="A29" s="11" t="s">
        <v>23</v>
      </c>
      <c r="B29" s="11"/>
      <c r="C29" s="11"/>
      <c r="D29" s="11"/>
      <c r="E29" s="11"/>
      <c r="F29" s="11"/>
      <c r="G29" s="11"/>
    </row>
    <row r="30" spans="1:9">
      <c r="A30" s="10" t="s">
        <v>24</v>
      </c>
      <c r="I30" s="13"/>
    </row>
    <row r="31" spans="1:9">
      <c r="A31" t="s">
        <v>25</v>
      </c>
      <c r="I31" s="13"/>
    </row>
    <row r="32" spans="1:9">
      <c r="A32" t="s">
        <v>26</v>
      </c>
      <c r="I32" s="13"/>
    </row>
    <row r="33" spans="1:9">
      <c r="A33" t="s">
        <v>27</v>
      </c>
      <c r="I33" s="13"/>
    </row>
    <row r="34" spans="1:9">
      <c r="I34" s="13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Молодцова 14</vt:lpstr>
      <vt:lpstr>текущ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ООО УЮТ-СЕРВИС</cp:lastModifiedBy>
  <dcterms:created xsi:type="dcterms:W3CDTF">2024-03-05T12:19:05Z</dcterms:created>
  <dcterms:modified xsi:type="dcterms:W3CDTF">2024-03-05T12:25:09Z</dcterms:modified>
</cp:coreProperties>
</file>