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цова15 2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F57" i="2"/>
  <c r="E57"/>
  <c r="D57"/>
  <c r="H55"/>
  <c r="E46"/>
  <c r="E54" s="1"/>
  <c r="D46"/>
  <c r="H45"/>
  <c r="G44"/>
  <c r="F44"/>
  <c r="E44"/>
  <c r="H44" s="1"/>
  <c r="G43"/>
  <c r="F43"/>
  <c r="E43"/>
  <c r="H43" s="1"/>
  <c r="K42"/>
  <c r="J42"/>
  <c r="H42"/>
  <c r="F42"/>
  <c r="F46" s="1"/>
  <c r="J41"/>
  <c r="H41"/>
  <c r="H40"/>
  <c r="K39"/>
  <c r="J39"/>
  <c r="H39"/>
  <c r="H38"/>
  <c r="G38"/>
  <c r="H37"/>
  <c r="H36"/>
  <c r="H35"/>
  <c r="J34"/>
  <c r="H34"/>
  <c r="H57" s="1"/>
  <c r="G34"/>
  <c r="G46" s="1"/>
  <c r="G54" s="1"/>
  <c r="G31"/>
  <c r="E31"/>
  <c r="D31"/>
  <c r="K30"/>
  <c r="H30"/>
  <c r="K29"/>
  <c r="F29"/>
  <c r="H29" s="1"/>
  <c r="K28"/>
  <c r="H28"/>
  <c r="K27"/>
  <c r="F27"/>
  <c r="H27" s="1"/>
  <c r="K26"/>
  <c r="H26"/>
  <c r="I8" i="1"/>
  <c r="H31" i="2" l="1"/>
  <c r="H49" s="1"/>
  <c r="F31"/>
  <c r="H46"/>
  <c r="G57"/>
  <c r="K34"/>
</calcChain>
</file>

<file path=xl/sharedStrings.xml><?xml version="1.0" encoding="utf-8"?>
<sst xmlns="http://schemas.openxmlformats.org/spreadsheetml/2006/main" count="82" uniqueCount="74">
  <si>
    <t>ОТЧЕТ</t>
  </si>
  <si>
    <t>по выполнению плана текущего ремонта жилого дома</t>
  </si>
  <si>
    <t>№ 15/2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</si>
  <si>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</si>
  <si>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</si>
  <si>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</si>
  <si>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</si>
  <si>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</si>
  <si>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</si>
  <si>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</si>
  <si>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</si>
  <si>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</si>
  <si>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</si>
  <si>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124.51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</si>
  <si>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</si>
  <si>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- 20.57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</si>
  <si>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</si>
  <si>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- 7.37 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</si>
  <si>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</si>
  <si>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- 4.16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</si>
  <si>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</si>
  <si>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</si>
  <si>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- 2.20  т.р.</t>
  </si>
  <si>
    <t>Аварийные работы - 3.93т.р.</t>
  </si>
  <si>
    <t>Расходные материалы - 0.38 т.р.</t>
  </si>
  <si>
    <t>Материалы для ремонта лифтового оборудования - 2.90т.р.</t>
  </si>
  <si>
    <t>герметизация швов - 42.00 т.р.</t>
  </si>
  <si>
    <t>ремонтные работы на лифтах - 41.0т.р.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</si>
  <si>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</si>
  <si>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</si>
  <si>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</si>
  <si>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15/2 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</si>
  <si>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</si>
  <si>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</si>
  <si>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</si>
  <si>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</si>
  <si>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</si>
  <si>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</si>
  <si>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</si>
  <si>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</si>
  <si>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</si>
  <si>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</si>
  <si>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</si>
  <si>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</si>
  <si>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</si>
  <si>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</si>
  <si>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</si>
  <si>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</si>
  <si>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</si>
  <si>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</si>
  <si>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Н/2008-23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</si>
  <si>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</si>
  <si>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</si>
  <si>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</si>
  <si>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</si>
  <si>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</si>
  <si>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</si>
  <si>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</si>
  <si>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</si>
  <si>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</si>
  <si>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</si>
  <si>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</si>
  <si>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</si>
  <si>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</si>
  <si>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</si>
  <si>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</si>
  <si>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</si>
  <si>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</si>
  <si>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42965,00 руб. </t>
  </si>
  <si>
    <t>ООО "Икс-Трим", АО "Эр-телеком холдинг", ООО "СкайНэт", АО "Северен Телеком",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</si>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</sst>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2" fontId="4" fillId="0" borderId="0" xfId="2" applyNumberFormat="1" applyFill="1"/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4" fontId="6" fillId="3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6" fillId="0" borderId="6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4" fontId="4" fillId="0" borderId="0" xfId="2" applyNumberFormat="1" applyFill="1"/>
    <xf numFmtId="0" fontId="14" fillId="0" borderId="8" xfId="2" applyFont="1" applyFill="1" applyBorder="1" applyAlignment="1">
      <alignment horizontal="center" vertical="center" wrapText="1"/>
    </xf>
    <xf numFmtId="4" fontId="13" fillId="0" borderId="9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3" fillId="0" borderId="0" xfId="2" applyFont="1" applyFill="1"/>
    <xf numFmtId="4" fontId="11" fillId="0" borderId="0" xfId="2" applyNumberFormat="1" applyFont="1" applyFill="1"/>
    <xf numFmtId="2" fontId="11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C25" zoomScaleNormal="100" workbookViewId="0">
      <selection activeCell="H64" sqref="H64"/>
    </sheetView>
  </sheetViews>
  <sheetFormatPr defaultRowHeight="12.75"/>
  <cols>
    <col min="1" max="1" width="3.42578125" style="12" hidden="1" customWidth="1"/>
    <col min="2" max="2" width="9.140625" style="12" hidden="1" customWidth="1"/>
    <col min="3" max="3" width="28.85546875" style="59" customWidth="1"/>
    <col min="4" max="4" width="12.7109375" style="59" customWidth="1"/>
    <col min="5" max="5" width="11.85546875" style="59" customWidth="1"/>
    <col min="6" max="6" width="13.28515625" style="59" customWidth="1"/>
    <col min="7" max="7" width="11.85546875" style="59" customWidth="1"/>
    <col min="8" max="8" width="13.140625" style="59" customWidth="1"/>
    <col min="9" max="9" width="24.140625" style="59" customWidth="1"/>
    <col min="10" max="10" width="0" style="12" hidden="1" customWidth="1"/>
    <col min="11" max="11" width="9.5703125" style="12" hidden="1" customWidth="1"/>
    <col min="12" max="16384" width="9.140625" style="12"/>
  </cols>
  <sheetData>
    <row r="1" spans="3:9" ht="12.75" hidden="1" customHeight="1">
      <c r="C1" s="11"/>
      <c r="D1" s="11"/>
      <c r="E1" s="11"/>
      <c r="F1" s="11"/>
      <c r="G1" s="11"/>
      <c r="H1" s="11"/>
      <c r="I1" s="11"/>
    </row>
    <row r="2" spans="3:9" ht="13.5" hidden="1" customHeight="1" thickBot="1">
      <c r="C2" s="11"/>
      <c r="D2" s="11"/>
      <c r="E2" s="11" t="s">
        <v>28</v>
      </c>
      <c r="F2" s="11"/>
      <c r="G2" s="11"/>
      <c r="H2" s="11"/>
      <c r="I2" s="11"/>
    </row>
    <row r="3" spans="3:9" ht="13.5" hidden="1" customHeight="1" thickBot="1">
      <c r="C3" s="13"/>
      <c r="D3" s="14"/>
      <c r="E3" s="15"/>
      <c r="F3" s="15"/>
      <c r="G3" s="15"/>
      <c r="H3" s="15"/>
      <c r="I3" s="16"/>
    </row>
    <row r="4" spans="3:9" ht="12.75" hidden="1" customHeight="1">
      <c r="C4" s="17"/>
      <c r="D4" s="17"/>
      <c r="E4" s="18"/>
      <c r="F4" s="18"/>
      <c r="G4" s="18"/>
      <c r="H4" s="18"/>
      <c r="I4" s="18"/>
    </row>
    <row r="5" spans="3:9" ht="12.75" customHeight="1">
      <c r="C5" s="17"/>
      <c r="D5" s="17"/>
      <c r="E5" s="18"/>
      <c r="F5" s="18"/>
      <c r="G5" s="18"/>
      <c r="H5" s="18"/>
      <c r="I5" s="18"/>
    </row>
    <row r="6" spans="3:9" ht="12.75" customHeight="1">
      <c r="C6" s="17"/>
      <c r="D6" s="17"/>
      <c r="E6" s="18"/>
      <c r="F6" s="18"/>
      <c r="G6" s="18"/>
      <c r="H6" s="18"/>
      <c r="I6" s="18"/>
    </row>
    <row r="7" spans="3:9" ht="12.75" customHeight="1">
      <c r="C7" s="17"/>
      <c r="D7" s="17"/>
      <c r="E7" s="18"/>
      <c r="F7" s="18"/>
      <c r="G7" s="18"/>
      <c r="H7" s="18"/>
      <c r="I7" s="18"/>
    </row>
    <row r="8" spans="3:9" ht="12.75" customHeight="1">
      <c r="C8" s="17"/>
      <c r="D8" s="17"/>
      <c r="E8" s="18"/>
      <c r="F8" s="18"/>
      <c r="G8" s="18"/>
      <c r="H8" s="18"/>
      <c r="I8" s="18"/>
    </row>
    <row r="9" spans="3:9" ht="12.75" customHeight="1">
      <c r="C9" s="17"/>
      <c r="D9" s="17"/>
      <c r="E9" s="18"/>
      <c r="F9" s="18"/>
      <c r="G9" s="18"/>
      <c r="H9" s="18"/>
      <c r="I9" s="18"/>
    </row>
    <row r="10" spans="3:9" ht="12.75" customHeight="1">
      <c r="C10" s="17"/>
      <c r="D10" s="17"/>
      <c r="E10" s="18"/>
      <c r="F10" s="18"/>
      <c r="G10" s="18"/>
      <c r="H10" s="18"/>
      <c r="I10" s="18"/>
    </row>
    <row r="11" spans="3:9" ht="12.75" customHeight="1">
      <c r="C11" s="17"/>
      <c r="D11" s="17"/>
      <c r="E11" s="18"/>
      <c r="F11" s="18"/>
      <c r="G11" s="18"/>
      <c r="H11" s="18"/>
      <c r="I11" s="18"/>
    </row>
    <row r="12" spans="3:9" ht="12.75" customHeight="1">
      <c r="C12" s="17"/>
      <c r="D12" s="17"/>
      <c r="E12" s="18"/>
      <c r="F12" s="18"/>
      <c r="G12" s="18"/>
      <c r="H12" s="18"/>
      <c r="I12" s="18"/>
    </row>
    <row r="13" spans="3:9" ht="12.75" customHeight="1">
      <c r="C13" s="17"/>
      <c r="D13" s="17"/>
      <c r="E13" s="18"/>
      <c r="F13" s="18"/>
      <c r="G13" s="18"/>
      <c r="H13" s="18"/>
      <c r="I13" s="18"/>
    </row>
    <row r="14" spans="3:9" ht="12.75" customHeight="1">
      <c r="C14" s="17"/>
      <c r="D14" s="17"/>
      <c r="E14" s="18"/>
      <c r="F14" s="18"/>
      <c r="G14" s="18"/>
      <c r="H14" s="18"/>
      <c r="I14" s="18"/>
    </row>
    <row r="15" spans="3:9" ht="12.75" customHeight="1">
      <c r="C15" s="17"/>
      <c r="D15" s="17"/>
      <c r="E15" s="18"/>
      <c r="F15" s="18"/>
      <c r="G15" s="18"/>
      <c r="H15" s="18"/>
      <c r="I15" s="18"/>
    </row>
    <row r="16" spans="3:9" ht="12.75" customHeight="1">
      <c r="C16" s="17"/>
      <c r="D16" s="17"/>
      <c r="E16" s="18"/>
      <c r="F16" s="18"/>
      <c r="G16" s="18"/>
      <c r="H16" s="18"/>
      <c r="I16" s="18"/>
    </row>
    <row r="17" spans="3:11" ht="12.75" customHeight="1">
      <c r="C17" s="17"/>
      <c r="D17" s="17"/>
      <c r="E17" s="18"/>
      <c r="F17" s="18"/>
      <c r="G17" s="18"/>
      <c r="H17" s="18"/>
      <c r="I17" s="18"/>
    </row>
    <row r="18" spans="3:11" ht="12.75" customHeight="1">
      <c r="C18" s="17"/>
      <c r="D18" s="17"/>
      <c r="E18" s="18"/>
      <c r="F18" s="18"/>
      <c r="G18" s="18"/>
      <c r="H18" s="18"/>
      <c r="I18" s="18"/>
    </row>
    <row r="19" spans="3:11" ht="12.75" customHeight="1">
      <c r="C19" s="17"/>
      <c r="D19" s="17"/>
      <c r="E19" s="18"/>
      <c r="F19" s="18"/>
      <c r="G19" s="18"/>
      <c r="H19" s="18"/>
      <c r="I19" s="18"/>
    </row>
    <row r="20" spans="3:11" ht="14.25">
      <c r="C20" s="19" t="s">
        <v>29</v>
      </c>
      <c r="D20" s="19"/>
      <c r="E20" s="19"/>
      <c r="F20" s="19"/>
      <c r="G20" s="19"/>
      <c r="H20" s="19"/>
      <c r="I20" s="19"/>
    </row>
    <row r="21" spans="3:11">
      <c r="C21" s="20" t="s">
        <v>30</v>
      </c>
      <c r="D21" s="20"/>
      <c r="E21" s="20"/>
      <c r="F21" s="20"/>
      <c r="G21" s="20"/>
      <c r="H21" s="20"/>
      <c r="I21" s="20"/>
    </row>
    <row r="22" spans="3:11">
      <c r="C22" s="20" t="s">
        <v>31</v>
      </c>
      <c r="D22" s="20"/>
      <c r="E22" s="20"/>
      <c r="F22" s="20"/>
      <c r="G22" s="20"/>
      <c r="H22" s="20"/>
      <c r="I22" s="20"/>
    </row>
    <row r="23" spans="3:11" ht="6" customHeight="1" thickBot="1">
      <c r="C23" s="21"/>
      <c r="D23" s="21"/>
      <c r="E23" s="21"/>
      <c r="F23" s="21"/>
      <c r="G23" s="21"/>
      <c r="H23" s="21"/>
      <c r="I23" s="21"/>
    </row>
    <row r="24" spans="3:11" ht="51.75" customHeight="1" thickBot="1">
      <c r="C24" s="22" t="s">
        <v>32</v>
      </c>
      <c r="D24" s="23" t="s">
        <v>33</v>
      </c>
      <c r="E24" s="24" t="s">
        <v>34</v>
      </c>
      <c r="F24" s="24" t="s">
        <v>35</v>
      </c>
      <c r="G24" s="24" t="s">
        <v>36</v>
      </c>
      <c r="H24" s="24" t="s">
        <v>37</v>
      </c>
      <c r="I24" s="23" t="s">
        <v>38</v>
      </c>
    </row>
    <row r="25" spans="3:11" ht="13.5" customHeight="1" thickBot="1">
      <c r="C25" s="25" t="s">
        <v>39</v>
      </c>
      <c r="D25" s="26"/>
      <c r="E25" s="26"/>
      <c r="F25" s="26"/>
      <c r="G25" s="26"/>
      <c r="H25" s="26"/>
      <c r="I25" s="27"/>
    </row>
    <row r="26" spans="3:11" ht="13.5" customHeight="1" thickBot="1">
      <c r="C26" s="28" t="s">
        <v>40</v>
      </c>
      <c r="D26" s="29">
        <v>169954.09000000005</v>
      </c>
      <c r="E26" s="30"/>
      <c r="F26" s="30">
        <v>8436.7099999999991</v>
      </c>
      <c r="G26" s="30"/>
      <c r="H26" s="30">
        <f>+D26+E26-F26</f>
        <v>161517.38000000006</v>
      </c>
      <c r="I26" s="31" t="s">
        <v>41</v>
      </c>
      <c r="K26" s="32">
        <f>201052.17+267869.08</f>
        <v>468921.25</v>
      </c>
    </row>
    <row r="27" spans="3:11" ht="13.5" customHeight="1" thickBot="1">
      <c r="C27" s="28" t="s">
        <v>42</v>
      </c>
      <c r="D27" s="29">
        <v>82018.660000000105</v>
      </c>
      <c r="E27" s="33"/>
      <c r="F27" s="33">
        <f>3238.44+68.28+28.48</f>
        <v>3335.2000000000003</v>
      </c>
      <c r="G27" s="30"/>
      <c r="H27" s="30">
        <f>+D27+E27-F27</f>
        <v>78683.460000000108</v>
      </c>
      <c r="I27" s="34"/>
      <c r="K27" s="32">
        <f>58756.64+118644.55-1334.94</f>
        <v>176066.25</v>
      </c>
    </row>
    <row r="28" spans="3:11" ht="13.5" customHeight="1" thickBot="1">
      <c r="C28" s="28" t="s">
        <v>43</v>
      </c>
      <c r="D28" s="29">
        <v>28814.500000000098</v>
      </c>
      <c r="E28" s="33"/>
      <c r="F28" s="33">
        <v>1382.41</v>
      </c>
      <c r="G28" s="30"/>
      <c r="H28" s="30">
        <f>+D28+E28-F28</f>
        <v>27432.090000000098</v>
      </c>
      <c r="I28" s="34"/>
      <c r="K28" s="12">
        <f>2074.76+68593.85-3035.86+24031.42</f>
        <v>91664.17</v>
      </c>
    </row>
    <row r="29" spans="3:11" ht="13.5" customHeight="1" thickBot="1">
      <c r="C29" s="28" t="s">
        <v>44</v>
      </c>
      <c r="D29" s="29">
        <v>20525.959999999846</v>
      </c>
      <c r="E29" s="33"/>
      <c r="F29" s="33">
        <f>211.55+701.78</f>
        <v>913.32999999999993</v>
      </c>
      <c r="G29" s="30"/>
      <c r="H29" s="30">
        <f>+D29+E29-F29</f>
        <v>19612.629999999845</v>
      </c>
      <c r="I29" s="34"/>
      <c r="K29" s="12">
        <f>16561-181.35+6192.57+24723.6-1064.84+8071.31-0.05</f>
        <v>54302.239999999998</v>
      </c>
    </row>
    <row r="30" spans="3:11" ht="13.5" hidden="1" customHeight="1" thickBot="1">
      <c r="C30" s="28" t="s">
        <v>45</v>
      </c>
      <c r="D30" s="29"/>
      <c r="E30" s="33"/>
      <c r="F30" s="33"/>
      <c r="G30" s="30"/>
      <c r="H30" s="30">
        <f>+D30+E30-F30</f>
        <v>0</v>
      </c>
      <c r="I30" s="35"/>
      <c r="K30" s="12">
        <f>661.81-1752.25+824.71-6.38+1818.42+71.9+53.09-4.55</f>
        <v>1666.75</v>
      </c>
    </row>
    <row r="31" spans="3:11" ht="13.5" customHeight="1" thickBot="1">
      <c r="C31" s="28" t="s">
        <v>46</v>
      </c>
      <c r="D31" s="36">
        <f>SUM(D26:D30)</f>
        <v>301313.21000000014</v>
      </c>
      <c r="E31" s="37">
        <f>SUM(E26:E30)</f>
        <v>0</v>
      </c>
      <c r="F31" s="37">
        <f>SUM(F26:F30)</f>
        <v>14067.65</v>
      </c>
      <c r="G31" s="37">
        <f>SUM(G26:G30)</f>
        <v>0</v>
      </c>
      <c r="H31" s="37">
        <f>SUM(H26:H30)</f>
        <v>287245.56000000011</v>
      </c>
      <c r="I31" s="38"/>
    </row>
    <row r="32" spans="3:11" ht="13.5" customHeight="1" thickBot="1">
      <c r="C32" s="39" t="s">
        <v>47</v>
      </c>
      <c r="D32" s="39"/>
      <c r="E32" s="39"/>
      <c r="F32" s="39"/>
      <c r="G32" s="39"/>
      <c r="H32" s="39"/>
      <c r="I32" s="39"/>
    </row>
    <row r="33" spans="3:11" ht="50.25" customHeight="1" thickBot="1">
      <c r="C33" s="40" t="s">
        <v>32</v>
      </c>
      <c r="D33" s="23" t="s">
        <v>33</v>
      </c>
      <c r="E33" s="24" t="s">
        <v>34</v>
      </c>
      <c r="F33" s="24" t="s">
        <v>35</v>
      </c>
      <c r="G33" s="24" t="s">
        <v>36</v>
      </c>
      <c r="H33" s="24" t="s">
        <v>37</v>
      </c>
      <c r="I33" s="41" t="s">
        <v>48</v>
      </c>
    </row>
    <row r="34" spans="3:11" ht="13.5" customHeight="1" thickBot="1">
      <c r="C34" s="22" t="s">
        <v>49</v>
      </c>
      <c r="D34" s="42">
        <v>383000.97</v>
      </c>
      <c r="E34" s="43">
        <v>1682035.98</v>
      </c>
      <c r="F34" s="43">
        <v>1652375.78</v>
      </c>
      <c r="G34" s="30">
        <f>+E34</f>
        <v>1682035.98</v>
      </c>
      <c r="H34" s="43">
        <f>+D34+E34-F34</f>
        <v>412661.16999999993</v>
      </c>
      <c r="I34" s="44" t="s">
        <v>50</v>
      </c>
      <c r="J34" s="45">
        <f>246114.46-483.63+9.83-4.73+99.69-47.8-D34</f>
        <v>-137313.15</v>
      </c>
      <c r="K34" s="45">
        <f>264178.52+5.7-4.73+57.84-47.8-H34</f>
        <v>-148471.63999999984</v>
      </c>
    </row>
    <row r="35" spans="3:11" ht="14.25" customHeight="1" thickBot="1">
      <c r="C35" s="28" t="s">
        <v>51</v>
      </c>
      <c r="D35" s="29">
        <v>79547.900000000023</v>
      </c>
      <c r="E35" s="30">
        <v>353814.74</v>
      </c>
      <c r="F35" s="30">
        <v>347547.71</v>
      </c>
      <c r="G35" s="30">
        <v>124507.31</v>
      </c>
      <c r="H35" s="43">
        <f t="shared" ref="H35:H45" si="0">+D35+E35-F35</f>
        <v>85814.93</v>
      </c>
      <c r="I35" s="46"/>
    </row>
    <row r="36" spans="3:11" ht="13.5" hidden="1" customHeight="1" thickBot="1">
      <c r="C36" s="40" t="s">
        <v>52</v>
      </c>
      <c r="D36" s="47">
        <v>0</v>
      </c>
      <c r="E36" s="30"/>
      <c r="F36" s="30"/>
      <c r="G36" s="30"/>
      <c r="H36" s="43">
        <f t="shared" si="0"/>
        <v>0</v>
      </c>
      <c r="I36" s="48"/>
    </row>
    <row r="37" spans="3:11" ht="13.5" customHeight="1" thickBot="1">
      <c r="C37" s="40" t="s">
        <v>52</v>
      </c>
      <c r="D37" s="47">
        <v>11304.960000000006</v>
      </c>
      <c r="E37" s="30"/>
      <c r="F37" s="30">
        <v>385.28</v>
      </c>
      <c r="G37" s="30"/>
      <c r="H37" s="43">
        <f t="shared" si="0"/>
        <v>10919.680000000006</v>
      </c>
      <c r="I37" s="48"/>
    </row>
    <row r="38" spans="3:11" ht="12.75" customHeight="1" thickBot="1">
      <c r="C38" s="28" t="s">
        <v>53</v>
      </c>
      <c r="D38" s="29">
        <v>45928.589999999967</v>
      </c>
      <c r="E38" s="30">
        <v>189711.02</v>
      </c>
      <c r="F38" s="30">
        <v>186716.28</v>
      </c>
      <c r="G38" s="30">
        <f>167863.96-2900-41000</f>
        <v>123963.95999999999</v>
      </c>
      <c r="H38" s="43">
        <f t="shared" si="0"/>
        <v>48923.329999999958</v>
      </c>
      <c r="I38" s="49" t="s">
        <v>54</v>
      </c>
    </row>
    <row r="39" spans="3:11" ht="26.25" customHeight="1" thickBot="1">
      <c r="C39" s="28" t="s">
        <v>55</v>
      </c>
      <c r="D39" s="29">
        <v>28558.639999999981</v>
      </c>
      <c r="E39" s="30"/>
      <c r="F39" s="30">
        <v>1309.03</v>
      </c>
      <c r="G39" s="30"/>
      <c r="H39" s="43">
        <f t="shared" si="0"/>
        <v>27249.609999999982</v>
      </c>
      <c r="I39" s="50" t="s">
        <v>56</v>
      </c>
      <c r="J39" s="12">
        <f>27616.54-105.42+24975.86</f>
        <v>52486.98</v>
      </c>
      <c r="K39" s="12">
        <f>24197.04+11169.91+21298.29</f>
        <v>56665.24</v>
      </c>
    </row>
    <row r="40" spans="3:11" ht="25.5" customHeight="1" thickBot="1">
      <c r="C40" s="28" t="s">
        <v>57</v>
      </c>
      <c r="D40" s="29">
        <v>4379.5799999999945</v>
      </c>
      <c r="E40" s="33">
        <v>19259.98</v>
      </c>
      <c r="F40" s="33">
        <v>18892.169999999998</v>
      </c>
      <c r="G40" s="30">
        <v>38016</v>
      </c>
      <c r="H40" s="43">
        <f t="shared" si="0"/>
        <v>4747.3899999999958</v>
      </c>
      <c r="I40" s="50" t="s">
        <v>58</v>
      </c>
    </row>
    <row r="41" spans="3:11" ht="13.5" customHeight="1" thickBot="1">
      <c r="C41" s="40" t="s">
        <v>59</v>
      </c>
      <c r="D41" s="29">
        <v>6702.8499999999931</v>
      </c>
      <c r="E41" s="33"/>
      <c r="F41" s="33">
        <v>401.97</v>
      </c>
      <c r="G41" s="30"/>
      <c r="H41" s="43">
        <f t="shared" si="0"/>
        <v>6300.8799999999928</v>
      </c>
      <c r="I41" s="49"/>
      <c r="J41" s="32">
        <f>17175.05-216.25</f>
        <v>16958.8</v>
      </c>
    </row>
    <row r="42" spans="3:11" ht="13.5" customHeight="1" thickBot="1">
      <c r="C42" s="40" t="s">
        <v>60</v>
      </c>
      <c r="D42" s="29">
        <v>15991.640000000019</v>
      </c>
      <c r="E42" s="33"/>
      <c r="F42" s="33">
        <f>571.27+307.68</f>
        <v>878.95</v>
      </c>
      <c r="G42" s="30"/>
      <c r="H42" s="43">
        <f t="shared" si="0"/>
        <v>15112.690000000019</v>
      </c>
      <c r="I42" s="49"/>
      <c r="J42" s="12">
        <f>8442.12-16.67+4167-8.26</f>
        <v>12584.19</v>
      </c>
      <c r="K42" s="12">
        <f>10158.57+23052.1</f>
        <v>33210.67</v>
      </c>
    </row>
    <row r="43" spans="3:11" ht="13.5" customHeight="1" thickBot="1">
      <c r="C43" s="40" t="s">
        <v>61</v>
      </c>
      <c r="D43" s="29">
        <v>14932.529999999999</v>
      </c>
      <c r="E43" s="33">
        <f>180357.35+25291.35</f>
        <v>205648.7</v>
      </c>
      <c r="F43" s="33">
        <f>1.15+162480.61+0.1+25925.22</f>
        <v>188407.08</v>
      </c>
      <c r="G43" s="30">
        <f>+E43</f>
        <v>205648.7</v>
      </c>
      <c r="H43" s="43">
        <f t="shared" si="0"/>
        <v>32174.150000000023</v>
      </c>
      <c r="I43" s="49" t="s">
        <v>62</v>
      </c>
    </row>
    <row r="44" spans="3:11" ht="13.5" customHeight="1" thickBot="1">
      <c r="C44" s="40" t="s">
        <v>63</v>
      </c>
      <c r="D44" s="29">
        <v>6543.6900000000023</v>
      </c>
      <c r="E44" s="33">
        <f>46700.74+19470.18</f>
        <v>66170.92</v>
      </c>
      <c r="F44" s="33">
        <f>4.23+44136.3+18432.38+34.1+30.98</f>
        <v>62637.990000000005</v>
      </c>
      <c r="G44" s="30">
        <f>+E44</f>
        <v>66170.92</v>
      </c>
      <c r="H44" s="43">
        <f t="shared" si="0"/>
        <v>10076.619999999995</v>
      </c>
      <c r="I44" s="49"/>
    </row>
    <row r="45" spans="3:11" ht="13.5" customHeight="1" thickBot="1">
      <c r="C45" s="51" t="s">
        <v>64</v>
      </c>
      <c r="D45" s="29">
        <v>11291.869999999995</v>
      </c>
      <c r="E45" s="33">
        <v>49219.46</v>
      </c>
      <c r="F45" s="33">
        <v>48371.09</v>
      </c>
      <c r="G45" s="30">
        <v>43773.84</v>
      </c>
      <c r="H45" s="43">
        <f t="shared" si="0"/>
        <v>12140.239999999998</v>
      </c>
      <c r="I45" s="50" t="s">
        <v>65</v>
      </c>
    </row>
    <row r="46" spans="3:11" s="52" customFormat="1" ht="13.5" customHeight="1" thickBot="1">
      <c r="C46" s="28" t="s">
        <v>46</v>
      </c>
      <c r="D46" s="36">
        <f>SUM(D34:D45)</f>
        <v>608183.21999999986</v>
      </c>
      <c r="E46" s="37">
        <f>SUM(E34:E45)</f>
        <v>2565860.7999999998</v>
      </c>
      <c r="F46" s="37">
        <f>SUM(F34:F45)</f>
        <v>2507923.33</v>
      </c>
      <c r="G46" s="37">
        <f>SUM(G34:G45)</f>
        <v>2284116.71</v>
      </c>
      <c r="H46" s="37">
        <f>SUM(H34:H45)</f>
        <v>666120.68999999994</v>
      </c>
      <c r="I46" s="48"/>
    </row>
    <row r="47" spans="3:11" ht="13.5" customHeight="1" thickBot="1">
      <c r="C47" s="53" t="s">
        <v>66</v>
      </c>
      <c r="D47" s="53"/>
      <c r="E47" s="53"/>
      <c r="F47" s="53"/>
      <c r="G47" s="53"/>
      <c r="H47" s="53"/>
      <c r="I47" s="53"/>
    </row>
    <row r="48" spans="3:11" ht="63" customHeight="1" thickBot="1">
      <c r="C48" s="54" t="s">
        <v>67</v>
      </c>
      <c r="D48" s="55" t="s">
        <v>68</v>
      </c>
      <c r="E48" s="55"/>
      <c r="F48" s="55"/>
      <c r="G48" s="55"/>
      <c r="H48" s="55"/>
      <c r="I48" s="56" t="s">
        <v>69</v>
      </c>
    </row>
    <row r="49" spans="3:8" ht="26.25" customHeight="1">
      <c r="C49" s="57" t="s">
        <v>70</v>
      </c>
      <c r="D49" s="57"/>
      <c r="E49" s="57"/>
      <c r="F49" s="57"/>
      <c r="G49" s="57"/>
      <c r="H49" s="58">
        <f>+H31+H46</f>
        <v>953366.25</v>
      </c>
    </row>
    <row r="50" spans="3:8" ht="15" hidden="1">
      <c r="C50" s="60" t="s">
        <v>71</v>
      </c>
      <c r="D50" s="60"/>
    </row>
    <row r="51" spans="3:8" ht="12.75" hidden="1" customHeight="1">
      <c r="C51" s="61" t="s">
        <v>72</v>
      </c>
    </row>
    <row r="52" spans="3:8">
      <c r="C52" s="12"/>
      <c r="D52" s="12"/>
      <c r="E52" s="12"/>
      <c r="F52" s="12"/>
      <c r="G52" s="12"/>
      <c r="H52" s="12"/>
    </row>
    <row r="53" spans="3:8">
      <c r="C53" s="12"/>
      <c r="D53" s="45"/>
      <c r="E53" s="45"/>
      <c r="F53" s="45"/>
      <c r="G53" s="45"/>
      <c r="H53" s="45"/>
    </row>
    <row r="54" spans="3:8">
      <c r="C54" s="59" t="s">
        <v>73</v>
      </c>
      <c r="D54" s="62"/>
      <c r="E54" s="62">
        <f>+E46+E31+42965</f>
        <v>2608825.7999999998</v>
      </c>
      <c r="F54" s="62"/>
      <c r="G54" s="62">
        <f>+G46+G31</f>
        <v>2284116.71</v>
      </c>
      <c r="H54" s="62"/>
    </row>
    <row r="55" spans="3:8" hidden="1">
      <c r="H55" s="63">
        <f>65264.75+285503.08+8788.03+36701.4+3205.9+25987.17+12496.44+57339.19+27454.34+8367.92+31.03+3.05</f>
        <v>531142.30000000016</v>
      </c>
    </row>
    <row r="57" spans="3:8" hidden="1">
      <c r="D57" s="62">
        <f>+D34+D35+D37+D40</f>
        <v>478233.41000000003</v>
      </c>
      <c r="E57" s="62">
        <f>+E34+E35+E37+E40</f>
        <v>2055110.7</v>
      </c>
      <c r="F57" s="62">
        <f>+F34+F35+F37+F40</f>
        <v>2019200.94</v>
      </c>
      <c r="G57" s="62">
        <f>+G34+G35+G37+G40</f>
        <v>1844559.29</v>
      </c>
      <c r="H57" s="62">
        <f>+H34+H35+H37+H40</f>
        <v>514143.16999999993</v>
      </c>
    </row>
  </sheetData>
  <mergeCells count="10">
    <mergeCell ref="C32:I32"/>
    <mergeCell ref="I34:I35"/>
    <mergeCell ref="C47:I47"/>
    <mergeCell ref="D48:H48"/>
    <mergeCell ref="C20:I20"/>
    <mergeCell ref="C21:I21"/>
    <mergeCell ref="C22:I22"/>
    <mergeCell ref="C23:I23"/>
    <mergeCell ref="C25:I25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I35"/>
  <sheetViews>
    <sheetView topLeftCell="A7" zoomScaleNormal="100" zoomScaleSheetLayoutView="120" workbookViewId="0">
      <selection activeCell="D31" sqref="D31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5.42578125" customWidth="1"/>
    <col min="8" max="8" width="15.140625" customWidth="1"/>
    <col min="9" max="9" width="13.85546875" customWidth="1"/>
  </cols>
  <sheetData>
    <row r="4" spans="1:9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9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9" ht="60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3" t="s">
        <v>8</v>
      </c>
      <c r="G7" s="3" t="s">
        <v>9</v>
      </c>
      <c r="H7" s="2" t="s">
        <v>10</v>
      </c>
      <c r="I7" s="2" t="s">
        <v>11</v>
      </c>
    </row>
    <row r="8" spans="1:9">
      <c r="A8" s="4" t="s">
        <v>12</v>
      </c>
      <c r="B8" s="5">
        <v>-717.93027000000006</v>
      </c>
      <c r="C8" s="5"/>
      <c r="D8" s="5">
        <v>353.81473999999997</v>
      </c>
      <c r="E8" s="5">
        <v>347.54771</v>
      </c>
      <c r="F8" s="5">
        <v>42.965000000000003</v>
      </c>
      <c r="G8" s="5">
        <v>124.50731</v>
      </c>
      <c r="H8" s="5">
        <v>85.814930000000004</v>
      </c>
      <c r="I8" s="6">
        <f>B8+D8+F8-G8</f>
        <v>-445.65784000000014</v>
      </c>
    </row>
    <row r="10" spans="1:9">
      <c r="A10" t="s">
        <v>13</v>
      </c>
    </row>
    <row r="11" spans="1:9">
      <c r="A11" s="7" t="s">
        <v>14</v>
      </c>
    </row>
    <row r="12" spans="1:9">
      <c r="A12" s="7" t="s">
        <v>15</v>
      </c>
    </row>
    <row r="13" spans="1:9">
      <c r="A13" s="7" t="s">
        <v>16</v>
      </c>
    </row>
    <row r="14" spans="1:9">
      <c r="A14" s="7" t="s">
        <v>17</v>
      </c>
    </row>
    <row r="15" spans="1:9">
      <c r="A15" t="s">
        <v>18</v>
      </c>
    </row>
    <row r="16" spans="1:9">
      <c r="A16" t="s">
        <v>19</v>
      </c>
    </row>
    <row r="17" spans="1:9">
      <c r="A17" t="s">
        <v>20</v>
      </c>
    </row>
    <row r="18" spans="1:9">
      <c r="A18" t="s">
        <v>21</v>
      </c>
    </row>
    <row r="19" spans="1:9">
      <c r="A19" t="s">
        <v>22</v>
      </c>
    </row>
    <row r="20" spans="1:9">
      <c r="A20" t="s">
        <v>23</v>
      </c>
      <c r="I20" s="8"/>
    </row>
    <row r="21" spans="1:9">
      <c r="A21" t="s">
        <v>24</v>
      </c>
      <c r="I21" s="8"/>
    </row>
    <row r="22" spans="1:9">
      <c r="A22" t="s">
        <v>25</v>
      </c>
      <c r="I22" s="8"/>
    </row>
    <row r="23" spans="1:9">
      <c r="A23" t="s">
        <v>26</v>
      </c>
      <c r="I23" s="8"/>
    </row>
    <row r="24" spans="1:9">
      <c r="A24" s="7" t="s">
        <v>27</v>
      </c>
      <c r="B24" s="8"/>
      <c r="C24" s="8"/>
      <c r="D24" s="8"/>
      <c r="E24" s="8"/>
      <c r="F24" s="9"/>
      <c r="G24" s="8"/>
      <c r="H24" s="8"/>
      <c r="I24" s="8"/>
    </row>
    <row r="25" spans="1:9">
      <c r="A25" s="8"/>
      <c r="B25" s="8"/>
      <c r="C25" s="8"/>
      <c r="D25" s="8"/>
      <c r="E25" s="8"/>
      <c r="F25" s="9"/>
      <c r="G25" s="8"/>
      <c r="H25" s="8"/>
      <c r="I25" s="8"/>
    </row>
    <row r="26" spans="1:9">
      <c r="A26" s="8"/>
      <c r="B26" s="8"/>
      <c r="C26" s="8"/>
      <c r="D26" s="8"/>
      <c r="E26" s="8"/>
      <c r="F26" s="9"/>
      <c r="G26" s="8"/>
      <c r="H26" s="8"/>
      <c r="I26" s="8"/>
    </row>
    <row r="27" spans="1:9">
      <c r="A27" s="8"/>
      <c r="B27" s="8"/>
      <c r="C27" s="8"/>
      <c r="D27" s="8"/>
      <c r="E27" s="8"/>
      <c r="F27" s="10"/>
      <c r="G27" s="8"/>
      <c r="H27" s="8"/>
      <c r="I27" s="8"/>
    </row>
    <row r="28" spans="1:9">
      <c r="A28" s="8"/>
      <c r="B28" s="8"/>
      <c r="C28" s="8"/>
      <c r="D28" s="8"/>
      <c r="E28" s="8"/>
      <c r="F28" s="8"/>
      <c r="G28" s="8"/>
      <c r="H28" s="8"/>
      <c r="I28" s="8"/>
    </row>
    <row r="29" spans="1:9">
      <c r="A29" s="8"/>
      <c r="B29" s="8"/>
      <c r="C29" s="8"/>
      <c r="D29" s="8"/>
      <c r="E29" s="8"/>
      <c r="F29" s="8"/>
      <c r="G29" s="10"/>
      <c r="H29" s="8"/>
      <c r="I29" s="8"/>
    </row>
    <row r="30" spans="1:9">
      <c r="A30" s="8"/>
      <c r="B30" s="8"/>
      <c r="C30" s="8"/>
      <c r="D30" s="8"/>
      <c r="E30" s="8"/>
      <c r="F30" s="8"/>
      <c r="G30" s="9"/>
      <c r="H30" s="8"/>
      <c r="I30" s="8"/>
    </row>
    <row r="31" spans="1:9">
      <c r="A31" s="8"/>
      <c r="B31" s="7"/>
      <c r="C31" s="8"/>
      <c r="D31" s="8"/>
      <c r="E31" s="8"/>
      <c r="F31" s="8"/>
      <c r="G31" s="9"/>
      <c r="H31" s="8"/>
      <c r="I31" s="8"/>
    </row>
    <row r="32" spans="1:9">
      <c r="A32" s="8"/>
      <c r="B32" s="8"/>
      <c r="C32" s="8"/>
      <c r="D32" s="8"/>
      <c r="E32" s="8"/>
      <c r="F32" s="8"/>
      <c r="G32" s="10"/>
      <c r="H32" s="8"/>
      <c r="I32" s="8"/>
    </row>
    <row r="33" spans="1:9">
      <c r="A33" s="8"/>
      <c r="B33" s="8"/>
      <c r="C33" s="8"/>
      <c r="D33" s="8"/>
      <c r="E33" s="8"/>
      <c r="F33" s="8"/>
      <c r="G33" s="8"/>
      <c r="H33" s="8"/>
      <c r="I33" s="8"/>
    </row>
    <row r="34" spans="1:9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</sheetData>
  <mergeCells count="3">
    <mergeCell ref="A4:I4"/>
    <mergeCell ref="A5:I5"/>
    <mergeCell ref="A6:I6"/>
  </mergeCells>
  <printOptions horizontalCentered="1"/>
  <pageMargins left="0.51181102362204722" right="0.51181102362204722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Молодцова15 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2024-03-05T12:25:53Z</dcterms:created>
  <dcterms:modified xsi:type="dcterms:W3CDTF">2024-03-05T12:26:27Z</dcterms:modified>
</cp:coreProperties>
</file>