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35" windowHeight="11715" activeTab="2"/>
  </bookViews>
  <sheets>
    <sheet name="Молодцова16" sheetId="1" r:id="rId1"/>
    <sheet name="текущ" sheetId="2" r:id="rId2"/>
    <sheet name="энергосбер" sheetId="3" r:id="rId3"/>
  </sheets>
  <calcPr calcId="125725"/>
</workbook>
</file>

<file path=xl/calcChain.xml><?xml version="1.0" encoding="utf-8"?>
<calcChain xmlns="http://schemas.openxmlformats.org/spreadsheetml/2006/main">
  <c r="H18" i="3"/>
  <c r="G15"/>
  <c r="G8"/>
  <c r="H20" s="1"/>
  <c r="F8"/>
  <c r="F7"/>
  <c r="H6"/>
  <c r="H8" s="1"/>
  <c r="I17" i="2"/>
  <c r="F62" i="1"/>
  <c r="E62"/>
  <c r="D62"/>
  <c r="H56"/>
  <c r="D47"/>
  <c r="D60" s="1"/>
  <c r="H46"/>
  <c r="K45"/>
  <c r="J45"/>
  <c r="H45"/>
  <c r="H44"/>
  <c r="F44"/>
  <c r="F43"/>
  <c r="F47" s="1"/>
  <c r="E43"/>
  <c r="G43" s="1"/>
  <c r="J42"/>
  <c r="H42"/>
  <c r="J41"/>
  <c r="H41"/>
  <c r="J40"/>
  <c r="H40"/>
  <c r="K39"/>
  <c r="J39"/>
  <c r="H39"/>
  <c r="J38"/>
  <c r="H38"/>
  <c r="G38"/>
  <c r="J37"/>
  <c r="H37"/>
  <c r="J36"/>
  <c r="H36"/>
  <c r="J35"/>
  <c r="H35"/>
  <c r="G35"/>
  <c r="G62" s="1"/>
  <c r="G32"/>
  <c r="D32"/>
  <c r="K31"/>
  <c r="H31"/>
  <c r="K30"/>
  <c r="H30"/>
  <c r="K29"/>
  <c r="H29"/>
  <c r="K28"/>
  <c r="F28"/>
  <c r="F32" s="1"/>
  <c r="E28"/>
  <c r="H28" s="1"/>
  <c r="K27"/>
  <c r="H27"/>
  <c r="H32" s="1"/>
  <c r="H21" i="3" l="1"/>
  <c r="H47" i="1"/>
  <c r="H57" s="1"/>
  <c r="G47"/>
  <c r="G55" s="1"/>
  <c r="H62"/>
  <c r="E32"/>
  <c r="K35"/>
  <c r="H43"/>
  <c r="E47"/>
  <c r="H50" l="1"/>
  <c r="E55"/>
</calcChain>
</file>

<file path=xl/sharedStrings.xml><?xml version="1.0" encoding="utf-8"?>
<sst xmlns="http://schemas.openxmlformats.org/spreadsheetml/2006/main" count="103" uniqueCount="97">
  <si>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</si>
  <si>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</si>
  <si>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</si>
  <si>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16  по ул. Молодцова с 01.01.2023г. по 31.12.2023г.</t>
  </si>
  <si>
    <t>наименование</t>
  </si>
  <si>
    <t>Задолженность населения на 01.01.2023г. (руб.)</t>
  </si>
  <si>
    <t>Начислено населению за 2023г. (руб.)</t>
  </si>
  <si>
    <t>Поступило в счет оплаты в 2023г. (руб.)</t>
  </si>
  <si>
    <t>Перечислено поставщику услуг в 2022г. (руб.)</t>
  </si>
  <si>
    <t>Наименование поставщика</t>
  </si>
  <si>
    <t>Коммунальные услуги</t>
  </si>
  <si>
    <t>Отопление</t>
  </si>
  <si>
    <t xml:space="preserve"> ООО "ТСК",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</si>
  <si>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</si>
  <si>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</si>
  <si>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</si>
  <si>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</si>
  <si>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</si>
  <si>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</si>
  <si>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Перечислено поставщику услуг в 2023г. (руб.)</t>
  </si>
  <si>
    <t>Задолженность населения на 01.01.2024г. (руб.)</t>
  </si>
  <si>
    <t>Наименование подрядчика</t>
  </si>
  <si>
    <t>Упр. и сод.общего им-ва</t>
  </si>
  <si>
    <t>ООО "Уют-Сервис", договор управления № Н/2011-96 от 01.07.2011г.</t>
  </si>
  <si>
    <t>Текущий ремонт</t>
  </si>
  <si>
    <t>Энергосбережение</t>
  </si>
  <si>
    <t>Лифт</t>
  </si>
  <si>
    <t>ООО "СЗЛК", ООО ИЦ "Ликон"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</si>
  <si>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</si>
  <si>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</si>
  <si>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</si>
  <si>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</si>
  <si>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</si>
  <si>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</si>
  <si>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ООО"Энерго-Сервис"</t>
  </si>
  <si>
    <t>электроэнергия СОИ</t>
  </si>
  <si>
    <t>ООО "ПСК"</t>
  </si>
  <si>
    <t>водоснабжение СОИ</t>
  </si>
  <si>
    <t>Повышающий коэффициент</t>
  </si>
  <si>
    <t>страхование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</si>
  <si>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</si>
  <si>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</si>
  <si>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35165,00 руб. </t>
  </si>
  <si>
    <t>ООО "Икс-Трим", АО "Эр-телеком холдинг", ООО "СкайНэт", ПАО "Ростелеком"</t>
  </si>
  <si>
    <t>Общая задолженность по дому  на 01.01.2024г.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</si>
  <si>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</si>
  <si>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</si>
  <si>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ИТОГО ЖКУ</t>
  </si>
  <si>
    <t>ОТЧЕТ</t>
  </si>
  <si>
    <t>по выполнению плана текущего ремонта жилого дома</t>
  </si>
  <si>
    <t>№ 16 по ул. Молодцова с 01.01.2023г. по 31.12.2023г.</t>
  </si>
  <si>
    <t>№                             п/п</t>
  </si>
  <si>
    <t>Остаток на 01.01.2023г.,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</si>
  <si>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</si>
  <si>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</si>
  <si>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</si>
  <si>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</si>
  <si>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</si>
  <si>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01.01.2024г.,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</si>
  <si>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</si>
  <si>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</si>
  <si>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411</t>
    </r>
    <r>
      <rPr>
        <b/>
        <sz val="11"/>
        <color indexed="8"/>
        <rFont val="Calibri"/>
        <family val="2"/>
        <charset val="204"/>
      </rPr>
      <t>.80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0"/>
        <rFont val="Arial Cyr"/>
        <charset val="204"/>
      </rPr>
      <t>тыс.рублей, в том числе:</t>
    </r>
  </si>
  <si>
    <t>Работы по содержанию и техническому обслуживанию конструктивных элементов</t>
  </si>
  <si>
    <t>многоквартирного дома(отмостки, кровли, продухи, вентиляции - 0.96 т.р.</t>
  </si>
  <si>
    <t>Восстановление водоотводящих устройств, утепление чердачных перекрытий, утепление трубопроводов</t>
  </si>
  <si>
    <t>в чердачных и подвальных помещениях -  0.12 т.р.</t>
  </si>
  <si>
    <t>Ремонт систем ГВС, ХВС, ЦО -  т.р.</t>
  </si>
  <si>
    <t>Ремонт тепловых сетей,тепловых пунктов и систем теплопотребления -9.34 т.р.</t>
  </si>
  <si>
    <t xml:space="preserve">Производство работ по устранению неисправностей в системе освещения общедомовых </t>
  </si>
  <si>
    <t>помещений ( с заменой ламп накаливания, выключателей и конструктивных элементов</t>
  </si>
  <si>
    <t>светильников) -  26.88 т.р.</t>
  </si>
  <si>
    <t>Аварийные работы - 0.97т.р.</t>
  </si>
  <si>
    <t>Расходные материалы - 0.38 т.р.</t>
  </si>
  <si>
    <t>Материалы для ремонта лифтового оборудования -68.01 т.р.</t>
  </si>
  <si>
    <t>герметизация швов - 153.86 т.р.</t>
  </si>
  <si>
    <t>ремонт ступеней 2-го подъезда - 151.28 т.р.</t>
  </si>
  <si>
    <t xml:space="preserve"> Отчет  о работах по энергосбережению ООО "УЮТ-СЕРВИС" за 2023 год Молодцова, д. 16</t>
  </si>
  <si>
    <t xml:space="preserve">объем                    </t>
  </si>
  <si>
    <t>в том числе</t>
  </si>
  <si>
    <t>адрес</t>
  </si>
  <si>
    <t>наименование работ</t>
  </si>
  <si>
    <t>выполненных  работ</t>
  </si>
  <si>
    <t>сумма                             тыс. руб.</t>
  </si>
  <si>
    <t>средства        населения</t>
  </si>
  <si>
    <t>бюджетное финансирование</t>
  </si>
  <si>
    <t>Молодцова, д. 16</t>
  </si>
  <si>
    <t>замена оконных блоков</t>
  </si>
  <si>
    <t xml:space="preserve">Итого </t>
  </si>
  <si>
    <t>Задолженность населения на 01.01.2023г.</t>
  </si>
  <si>
    <t>Начислено за 2023г.</t>
  </si>
  <si>
    <t>Оплачено населением за 2023г.</t>
  </si>
  <si>
    <t>Задолженность населения на 01.01.2024г.</t>
  </si>
  <si>
    <t>Остаток средств на лицевом счете на 01.01.2023г.</t>
  </si>
  <si>
    <t>начислено населению за 2023г.</t>
  </si>
  <si>
    <t>Перенесено со ст. "повыш.коэфф."</t>
  </si>
  <si>
    <t xml:space="preserve">Израсходовано </t>
  </si>
  <si>
    <t>Остаток средств на лицевом счете на 01.01.2024г.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</si>
</sst>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4">
    <xf numFmtId="0" fontId="0" fillId="0" borderId="0" xfId="0"/>
    <xf numFmtId="0" fontId="5" fillId="0" borderId="0" xfId="0" applyFont="1" applyFill="1"/>
    <xf numFmtId="0" fontId="0" fillId="0" borderId="0" xfId="0" applyFill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3" xfId="0" applyFont="1" applyFill="1" applyBorder="1"/>
    <xf numFmtId="0" fontId="6" fillId="0" borderId="0" xfId="0" applyFont="1" applyFill="1" applyAlignment="1">
      <alignment horizontal="center"/>
    </xf>
    <xf numFmtId="0" fontId="5" fillId="0" borderId="0" xfId="0" applyFont="1" applyFill="1" applyBorder="1"/>
    <xf numFmtId="0" fontId="9" fillId="0" borderId="5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4" fontId="11" fillId="0" borderId="8" xfId="0" applyNumberFormat="1" applyFont="1" applyFill="1" applyBorder="1" applyAlignment="1">
      <alignment horizontal="right" vertical="top" wrapText="1"/>
    </xf>
    <xf numFmtId="4" fontId="12" fillId="0" borderId="8" xfId="0" applyNumberFormat="1" applyFont="1" applyFill="1" applyBorder="1" applyAlignment="1">
      <alignment vertical="top" wrapText="1"/>
    </xf>
    <xf numFmtId="2" fontId="0" fillId="0" borderId="0" xfId="0" applyNumberFormat="1" applyFill="1"/>
    <xf numFmtId="4" fontId="11" fillId="0" borderId="8" xfId="0" applyNumberFormat="1" applyFont="1" applyFill="1" applyBorder="1" applyAlignment="1">
      <alignment vertical="top" wrapText="1"/>
    </xf>
    <xf numFmtId="4" fontId="6" fillId="2" borderId="8" xfId="0" applyNumberFormat="1" applyFont="1" applyFill="1" applyBorder="1" applyAlignment="1">
      <alignment vertical="top" wrapText="1"/>
    </xf>
    <xf numFmtId="4" fontId="6" fillId="0" borderId="8" xfId="0" applyNumberFormat="1" applyFont="1" applyFill="1" applyBorder="1" applyAlignment="1">
      <alignment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4" fontId="11" fillId="0" borderId="3" xfId="0" applyNumberFormat="1" applyFont="1" applyFill="1" applyBorder="1" applyAlignment="1">
      <alignment horizontal="right" vertical="top" wrapText="1"/>
    </xf>
    <xf numFmtId="4" fontId="12" fillId="0" borderId="3" xfId="0" applyNumberFormat="1" applyFont="1" applyFill="1" applyBorder="1" applyAlignment="1">
      <alignment vertical="top" wrapText="1"/>
    </xf>
    <xf numFmtId="4" fontId="0" fillId="0" borderId="0" xfId="0" applyNumberFormat="1" applyFill="1"/>
    <xf numFmtId="4" fontId="13" fillId="0" borderId="8" xfId="0" applyNumberFormat="1" applyFont="1" applyFill="1" applyBorder="1" applyAlignment="1">
      <alignment horizontal="right" vertical="top" wrapText="1"/>
    </xf>
    <xf numFmtId="0" fontId="15" fillId="0" borderId="8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2" fontId="11" fillId="0" borderId="8" xfId="0" applyNumberFormat="1" applyFont="1" applyFill="1" applyBorder="1" applyAlignment="1">
      <alignment horizontal="right" vertical="top" wrapText="1"/>
    </xf>
    <xf numFmtId="0" fontId="6" fillId="0" borderId="8" xfId="0" applyFont="1" applyFill="1" applyBorder="1" applyAlignment="1">
      <alignment horizontal="center" vertical="top" wrapText="1"/>
    </xf>
    <xf numFmtId="0" fontId="4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top" wrapText="1"/>
    </xf>
    <xf numFmtId="0" fontId="16" fillId="0" borderId="0" xfId="0" applyFont="1" applyFill="1"/>
    <xf numFmtId="4" fontId="17" fillId="0" borderId="0" xfId="0" applyNumberFormat="1" applyFont="1" applyFill="1"/>
    <xf numFmtId="0" fontId="11" fillId="0" borderId="0" xfId="0" applyFont="1" applyFill="1"/>
    <xf numFmtId="0" fontId="18" fillId="0" borderId="0" xfId="0" applyFont="1" applyFill="1"/>
    <xf numFmtId="0" fontId="11" fillId="0" borderId="0" xfId="0" applyFont="1" applyFill="1" applyBorder="1"/>
    <xf numFmtId="0" fontId="13" fillId="0" borderId="0" xfId="0" applyFont="1" applyFill="1"/>
    <xf numFmtId="4" fontId="11" fillId="0" borderId="0" xfId="0" applyNumberFormat="1" applyFont="1" applyFill="1"/>
    <xf numFmtId="164" fontId="11" fillId="0" borderId="0" xfId="0" applyNumberFormat="1" applyFont="1" applyFill="1"/>
    <xf numFmtId="0" fontId="2" fillId="0" borderId="0" xfId="1"/>
    <xf numFmtId="0" fontId="2" fillId="0" borderId="12" xfId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/>
    </xf>
    <xf numFmtId="2" fontId="3" fillId="3" borderId="12" xfId="1" applyNumberFormat="1" applyFont="1" applyFill="1" applyBorder="1" applyAlignment="1">
      <alignment horizontal="center" vertical="center"/>
    </xf>
    <xf numFmtId="2" fontId="3" fillId="0" borderId="12" xfId="1" applyNumberFormat="1" applyFont="1" applyFill="1" applyBorder="1" applyAlignment="1">
      <alignment horizontal="center" vertical="center"/>
    </xf>
    <xf numFmtId="0" fontId="2" fillId="0" borderId="0" xfId="1" applyFill="1"/>
    <xf numFmtId="0" fontId="2" fillId="0" borderId="0" xfId="1" applyFill="1" applyBorder="1"/>
    <xf numFmtId="0" fontId="2" fillId="0" borderId="0" xfId="1" applyBorder="1"/>
    <xf numFmtId="0" fontId="6" fillId="0" borderId="2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4" fontId="11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2" fillId="0" borderId="0" xfId="1" applyAlignment="1">
      <alignment horizontal="center"/>
    </xf>
    <xf numFmtId="0" fontId="3" fillId="0" borderId="0" xfId="2" applyFont="1" applyFill="1" applyAlignment="1">
      <alignment horizontal="center"/>
    </xf>
    <xf numFmtId="0" fontId="3" fillId="0" borderId="0" xfId="2" applyFont="1" applyFill="1" applyAlignment="1">
      <alignment horizontal="center"/>
    </xf>
    <xf numFmtId="0" fontId="1" fillId="0" borderId="0" xfId="2"/>
    <xf numFmtId="0" fontId="1" fillId="0" borderId="0" xfId="2" applyFill="1"/>
    <xf numFmtId="0" fontId="20" fillId="0" borderId="13" xfId="2" applyFont="1" applyBorder="1" applyAlignment="1">
      <alignment horizontal="center"/>
    </xf>
    <xf numFmtId="0" fontId="20" fillId="0" borderId="14" xfId="2" applyFont="1" applyBorder="1" applyAlignment="1">
      <alignment horizontal="center"/>
    </xf>
    <xf numFmtId="0" fontId="20" fillId="0" borderId="15" xfId="2" applyFont="1" applyBorder="1" applyAlignment="1">
      <alignment horizontal="center"/>
    </xf>
    <xf numFmtId="0" fontId="21" fillId="0" borderId="13" xfId="2" applyFont="1" applyBorder="1" applyAlignment="1">
      <alignment horizontal="center" wrapText="1"/>
    </xf>
    <xf numFmtId="0" fontId="20" fillId="0" borderId="13" xfId="2" applyFont="1" applyBorder="1" applyAlignment="1">
      <alignment horizontal="center" wrapText="1"/>
    </xf>
    <xf numFmtId="0" fontId="21" fillId="0" borderId="16" xfId="2" applyFont="1" applyBorder="1" applyAlignment="1">
      <alignment horizontal="center"/>
    </xf>
    <xf numFmtId="0" fontId="21" fillId="0" borderId="17" xfId="2" applyFont="1" applyBorder="1" applyAlignment="1">
      <alignment horizontal="center"/>
    </xf>
    <xf numFmtId="4" fontId="20" fillId="0" borderId="0" xfId="2" applyNumberFormat="1" applyFont="1" applyBorder="1" applyAlignment="1">
      <alignment horizontal="center"/>
    </xf>
    <xf numFmtId="0" fontId="21" fillId="0" borderId="18" xfId="2" applyFont="1" applyBorder="1" applyAlignment="1">
      <alignment horizontal="center"/>
    </xf>
    <xf numFmtId="0" fontId="21" fillId="0" borderId="19" xfId="2" applyFont="1" applyBorder="1" applyAlignment="1">
      <alignment horizontal="center"/>
    </xf>
    <xf numFmtId="0" fontId="21" fillId="0" borderId="20" xfId="2" applyFont="1" applyBorder="1" applyAlignment="1">
      <alignment horizontal="center"/>
    </xf>
    <xf numFmtId="0" fontId="21" fillId="0" borderId="18" xfId="2" applyFont="1" applyBorder="1" applyAlignment="1">
      <alignment horizontal="center" wrapText="1"/>
    </xf>
    <xf numFmtId="0" fontId="21" fillId="0" borderId="12" xfId="2" applyFont="1" applyBorder="1" applyAlignment="1">
      <alignment horizontal="center" wrapText="1"/>
    </xf>
    <xf numFmtId="0" fontId="21" fillId="0" borderId="20" xfId="2" applyFont="1" applyBorder="1" applyAlignment="1">
      <alignment horizontal="center" wrapText="1"/>
    </xf>
    <xf numFmtId="0" fontId="21" fillId="0" borderId="21" xfId="2" applyFont="1" applyBorder="1" applyAlignment="1">
      <alignment horizontal="center"/>
    </xf>
    <xf numFmtId="0" fontId="21" fillId="0" borderId="16" xfId="2" applyFont="1" applyBorder="1" applyAlignment="1">
      <alignment horizontal="left" wrapText="1"/>
    </xf>
    <xf numFmtId="0" fontId="21" fillId="0" borderId="17" xfId="2" applyFont="1" applyBorder="1" applyAlignment="1">
      <alignment horizontal="left" wrapText="1"/>
    </xf>
    <xf numFmtId="0" fontId="20" fillId="0" borderId="20" xfId="2" applyFont="1" applyBorder="1" applyAlignment="1">
      <alignment horizontal="center"/>
    </xf>
    <xf numFmtId="4" fontId="21" fillId="0" borderId="12" xfId="2" applyNumberFormat="1" applyFont="1" applyBorder="1" applyAlignment="1">
      <alignment horizontal="center"/>
    </xf>
    <xf numFmtId="0" fontId="20" fillId="0" borderId="18" xfId="2" applyFont="1" applyBorder="1" applyAlignment="1">
      <alignment horizontal="center"/>
    </xf>
    <xf numFmtId="0" fontId="21" fillId="0" borderId="12" xfId="2" applyFont="1" applyBorder="1" applyAlignment="1">
      <alignment horizontal="left"/>
    </xf>
    <xf numFmtId="0" fontId="20" fillId="0" borderId="12" xfId="2" applyFont="1" applyBorder="1" applyAlignment="1">
      <alignment horizontal="center"/>
    </xf>
    <xf numFmtId="0" fontId="20" fillId="0" borderId="0" xfId="2" applyFont="1" applyAlignment="1">
      <alignment horizontal="center"/>
    </xf>
    <xf numFmtId="4" fontId="20" fillId="0" borderId="12" xfId="2" applyNumberFormat="1" applyFont="1" applyBorder="1" applyAlignment="1">
      <alignment horizontal="center"/>
    </xf>
    <xf numFmtId="0" fontId="20" fillId="0" borderId="0" xfId="2" applyFont="1" applyBorder="1" applyAlignment="1">
      <alignment horizontal="center"/>
    </xf>
    <xf numFmtId="0" fontId="1" fillId="0" borderId="16" xfId="2" applyFill="1" applyBorder="1"/>
    <xf numFmtId="0" fontId="1" fillId="0" borderId="22" xfId="2" applyFill="1" applyBorder="1"/>
    <xf numFmtId="0" fontId="3" fillId="0" borderId="12" xfId="2" applyFont="1" applyFill="1" applyBorder="1"/>
    <xf numFmtId="0" fontId="1" fillId="0" borderId="12" xfId="2" applyFill="1" applyBorder="1"/>
    <xf numFmtId="0" fontId="1" fillId="0" borderId="0" xfId="2" applyFill="1" applyBorder="1"/>
    <xf numFmtId="4" fontId="3" fillId="0" borderId="12" xfId="2" applyNumberFormat="1" applyFont="1" applyFill="1" applyBorder="1"/>
    <xf numFmtId="4" fontId="1" fillId="0" borderId="12" xfId="2" applyNumberFormat="1" applyFill="1" applyBorder="1"/>
    <xf numFmtId="2" fontId="1" fillId="0" borderId="12" xfId="2" applyNumberFormat="1" applyFill="1" applyBorder="1"/>
    <xf numFmtId="4" fontId="1" fillId="0" borderId="12" xfId="2" applyNumberFormat="1" applyFill="1" applyBorder="1" applyAlignment="1">
      <alignment horizontal="right"/>
    </xf>
    <xf numFmtId="0" fontId="1" fillId="0" borderId="19" xfId="2" applyFill="1" applyBorder="1"/>
    <xf numFmtId="0" fontId="1" fillId="0" borderId="23" xfId="2" applyFill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opLeftCell="C27" zoomScaleNormal="100" workbookViewId="0">
      <selection activeCell="G38" sqref="G38"/>
    </sheetView>
  </sheetViews>
  <sheetFormatPr defaultRowHeight="12.75"/>
  <cols>
    <col min="1" max="1" width="3.42578125" style="2" hidden="1" customWidth="1"/>
    <col min="2" max="2" width="9.140625" style="2" hidden="1" customWidth="1"/>
    <col min="3" max="3" width="29.42578125" style="34" customWidth="1"/>
    <col min="4" max="4" width="13.5703125" style="34" customWidth="1"/>
    <col min="5" max="5" width="11.85546875" style="34" customWidth="1"/>
    <col min="6" max="6" width="13.28515625" style="34" customWidth="1"/>
    <col min="7" max="7" width="11.85546875" style="34" customWidth="1"/>
    <col min="8" max="8" width="13" style="34" customWidth="1"/>
    <col min="9" max="9" width="24.85546875" style="34" customWidth="1"/>
    <col min="10" max="10" width="10.140625" style="2" hidden="1" customWidth="1"/>
    <col min="11" max="11" width="9.5703125" style="2" hidden="1" customWidth="1"/>
    <col min="12" max="16384" width="9.140625" style="2"/>
  </cols>
  <sheetData>
    <row r="1" spans="3:9" ht="12.75" hidden="1" customHeight="1">
      <c r="C1" s="1"/>
      <c r="D1" s="1"/>
      <c r="E1" s="1"/>
      <c r="F1" s="1"/>
      <c r="G1" s="1"/>
      <c r="H1" s="1"/>
      <c r="I1" s="1"/>
    </row>
    <row r="2" spans="3:9" ht="13.5" hidden="1" customHeight="1" thickBot="1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thickBot="1">
      <c r="C3" s="3"/>
      <c r="D3" s="4"/>
      <c r="E3" s="5"/>
      <c r="F3" s="5"/>
      <c r="G3" s="5"/>
      <c r="H3" s="5"/>
      <c r="I3" s="6"/>
    </row>
    <row r="4" spans="3:9" ht="12.75" hidden="1" customHeight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11" ht="12.75" customHeight="1">
      <c r="C17" s="7"/>
      <c r="D17" s="7"/>
      <c r="E17" s="8"/>
      <c r="F17" s="8"/>
      <c r="G17" s="8"/>
      <c r="H17" s="8"/>
      <c r="I17" s="8"/>
    </row>
    <row r="18" spans="3:11" ht="12.75" customHeight="1">
      <c r="C18" s="7"/>
      <c r="D18" s="7"/>
      <c r="E18" s="8"/>
      <c r="F18" s="8"/>
      <c r="G18" s="8"/>
      <c r="H18" s="8"/>
      <c r="I18" s="8"/>
    </row>
    <row r="19" spans="3:11" ht="12.75" customHeight="1">
      <c r="C19" s="7"/>
      <c r="D19" s="7"/>
      <c r="E19" s="8"/>
      <c r="F19" s="8"/>
      <c r="G19" s="8"/>
      <c r="H19" s="8"/>
      <c r="I19" s="8"/>
    </row>
    <row r="20" spans="3:11" ht="12.75" customHeight="1">
      <c r="C20" s="7"/>
      <c r="D20" s="7"/>
      <c r="E20" s="8"/>
      <c r="F20" s="8"/>
      <c r="G20" s="8"/>
      <c r="H20" s="8"/>
      <c r="I20" s="8"/>
    </row>
    <row r="21" spans="3:11" ht="14.25">
      <c r="C21" s="54" t="s">
        <v>1</v>
      </c>
      <c r="D21" s="54"/>
      <c r="E21" s="54"/>
      <c r="F21" s="54"/>
      <c r="G21" s="54"/>
      <c r="H21" s="54"/>
      <c r="I21" s="54"/>
    </row>
    <row r="22" spans="3:11">
      <c r="C22" s="55" t="s">
        <v>2</v>
      </c>
      <c r="D22" s="55"/>
      <c r="E22" s="55"/>
      <c r="F22" s="55"/>
      <c r="G22" s="55"/>
      <c r="H22" s="55"/>
      <c r="I22" s="55"/>
    </row>
    <row r="23" spans="3:11">
      <c r="C23" s="55" t="s">
        <v>3</v>
      </c>
      <c r="D23" s="55"/>
      <c r="E23" s="55"/>
      <c r="F23" s="55"/>
      <c r="G23" s="55"/>
      <c r="H23" s="55"/>
      <c r="I23" s="55"/>
    </row>
    <row r="24" spans="3:11" ht="6" customHeight="1" thickBot="1">
      <c r="C24" s="56"/>
      <c r="D24" s="56"/>
      <c r="E24" s="56"/>
      <c r="F24" s="56"/>
      <c r="G24" s="56"/>
      <c r="H24" s="56"/>
      <c r="I24" s="56"/>
    </row>
    <row r="25" spans="3:11" ht="48" customHeight="1" thickBot="1">
      <c r="C25" s="9" t="s">
        <v>4</v>
      </c>
      <c r="D25" s="10" t="s">
        <v>5</v>
      </c>
      <c r="E25" s="11" t="s">
        <v>6</v>
      </c>
      <c r="F25" s="11" t="s">
        <v>7</v>
      </c>
      <c r="G25" s="11" t="s">
        <v>8</v>
      </c>
      <c r="H25" s="11" t="s">
        <v>5</v>
      </c>
      <c r="I25" s="10" t="s">
        <v>9</v>
      </c>
    </row>
    <row r="26" spans="3:11" ht="13.5" customHeight="1" thickBot="1">
      <c r="C26" s="57" t="s">
        <v>10</v>
      </c>
      <c r="D26" s="58"/>
      <c r="E26" s="58"/>
      <c r="F26" s="58"/>
      <c r="G26" s="58"/>
      <c r="H26" s="58"/>
      <c r="I26" s="59"/>
    </row>
    <row r="27" spans="3:11" ht="13.5" customHeight="1" thickBot="1">
      <c r="C27" s="12" t="s">
        <v>11</v>
      </c>
      <c r="D27" s="13">
        <v>55542.840000000011</v>
      </c>
      <c r="E27" s="14"/>
      <c r="F27" s="14">
        <v>17360.93</v>
      </c>
      <c r="G27" s="14"/>
      <c r="H27" s="14">
        <f>+D27+E27-F27</f>
        <v>38181.910000000011</v>
      </c>
      <c r="I27" s="60" t="s">
        <v>12</v>
      </c>
      <c r="K27" s="15">
        <f>296779.83+13620.46+24057.6+20806.55</f>
        <v>355264.44</v>
      </c>
    </row>
    <row r="28" spans="3:11" ht="13.5" customHeight="1" thickBot="1">
      <c r="C28" s="12" t="s">
        <v>13</v>
      </c>
      <c r="D28" s="13">
        <v>42772.159999999996</v>
      </c>
      <c r="E28" s="16">
        <f>-185.34-77.28</f>
        <v>-262.62</v>
      </c>
      <c r="F28" s="16">
        <f>3297.43+19945.22</f>
        <v>23242.65</v>
      </c>
      <c r="G28" s="14"/>
      <c r="H28" s="14">
        <f>+D28+E28-F28</f>
        <v>19266.889999999992</v>
      </c>
      <c r="I28" s="61"/>
      <c r="K28" s="15">
        <f>122563.6-31387.15+19392.6+27181.68+12478.77</f>
        <v>150229.5</v>
      </c>
    </row>
    <row r="29" spans="3:11" ht="13.5" customHeight="1" thickBot="1">
      <c r="C29" s="12" t="s">
        <v>14</v>
      </c>
      <c r="D29" s="13">
        <v>17083.890000000003</v>
      </c>
      <c r="E29" s="16"/>
      <c r="F29" s="16">
        <v>7837.56</v>
      </c>
      <c r="G29" s="14"/>
      <c r="H29" s="14">
        <f>+D29+E29-F29</f>
        <v>9246.3300000000017</v>
      </c>
      <c r="I29" s="61"/>
      <c r="K29" s="2">
        <f>27522.58+60897.51-9854.95+5691.12</f>
        <v>84256.26</v>
      </c>
    </row>
    <row r="30" spans="3:11" ht="13.5" customHeight="1" thickBot="1">
      <c r="C30" s="12" t="s">
        <v>15</v>
      </c>
      <c r="D30" s="13">
        <v>6655.4500000000007</v>
      </c>
      <c r="E30" s="16"/>
      <c r="F30" s="16"/>
      <c r="G30" s="14"/>
      <c r="H30" s="14">
        <f>+D30+E30-F30</f>
        <v>6655.4500000000007</v>
      </c>
      <c r="I30" s="61"/>
      <c r="K30" s="2">
        <f>9535.48-0.15+23371.94-3434.67+3950.92+19355.66-4443+1555.85</f>
        <v>49892.029999999992</v>
      </c>
    </row>
    <row r="31" spans="3:11" ht="13.5" hidden="1" customHeight="1" thickBot="1">
      <c r="C31" s="12" t="s">
        <v>16</v>
      </c>
      <c r="D31" s="13"/>
      <c r="E31" s="16"/>
      <c r="F31" s="16"/>
      <c r="G31" s="14"/>
      <c r="H31" s="14">
        <f>+D31+E31-F31</f>
        <v>0</v>
      </c>
      <c r="I31" s="62"/>
      <c r="K31" s="2">
        <f>17.54-15.7+14.6+36.62+1865.27-53.14+4151.44-118.34+417.04-67.6</f>
        <v>6247.7299999999987</v>
      </c>
    </row>
    <row r="32" spans="3:11" ht="13.5" customHeight="1" thickBot="1">
      <c r="C32" s="12" t="s">
        <v>17</v>
      </c>
      <c r="D32" s="17">
        <f>SUM(D27:D31)</f>
        <v>122054.34</v>
      </c>
      <c r="E32" s="18">
        <f>SUM(E27:E31)</f>
        <v>-262.62</v>
      </c>
      <c r="F32" s="18">
        <f>SUM(F27:F31)</f>
        <v>48441.14</v>
      </c>
      <c r="G32" s="18">
        <f>SUM(G27:G31)</f>
        <v>0</v>
      </c>
      <c r="H32" s="18">
        <f>SUM(H27:H31)</f>
        <v>73350.58</v>
      </c>
      <c r="I32" s="12"/>
    </row>
    <row r="33" spans="3:11" ht="13.5" customHeight="1" thickBot="1">
      <c r="C33" s="49" t="s">
        <v>18</v>
      </c>
      <c r="D33" s="49"/>
      <c r="E33" s="49"/>
      <c r="F33" s="49"/>
      <c r="G33" s="49"/>
      <c r="H33" s="49"/>
      <c r="I33" s="49"/>
    </row>
    <row r="34" spans="3:11" ht="58.5" customHeight="1" thickBot="1">
      <c r="C34" s="19" t="s">
        <v>4</v>
      </c>
      <c r="D34" s="10" t="s">
        <v>5</v>
      </c>
      <c r="E34" s="11" t="s">
        <v>6</v>
      </c>
      <c r="F34" s="11" t="s">
        <v>7</v>
      </c>
      <c r="G34" s="11" t="s">
        <v>19</v>
      </c>
      <c r="H34" s="11" t="s">
        <v>20</v>
      </c>
      <c r="I34" s="20" t="s">
        <v>21</v>
      </c>
    </row>
    <row r="35" spans="3:11" ht="23.25" customHeight="1" thickBot="1">
      <c r="C35" s="9" t="s">
        <v>22</v>
      </c>
      <c r="D35" s="21">
        <v>328645.60000000079</v>
      </c>
      <c r="E35" s="22">
        <v>2057728.56</v>
      </c>
      <c r="F35" s="22">
        <v>2121549.5099999998</v>
      </c>
      <c r="G35" s="22">
        <f>+E35</f>
        <v>2057728.56</v>
      </c>
      <c r="H35" s="22">
        <f>+D35+E35-F35</f>
        <v>264824.6500000013</v>
      </c>
      <c r="I35" s="50" t="s">
        <v>23</v>
      </c>
      <c r="J35" s="23">
        <f>212696.57-0.05+30.17+114.15+10.59+105.21-D35</f>
        <v>-115688.96000000078</v>
      </c>
      <c r="K35" s="23">
        <f>621.42-15.43+214940.14-105.67+2538.39-64.63+272.23-13.31+2530.91+4.1-3.84+40.6-35.06-H35</f>
        <v>-44114.800000001269</v>
      </c>
    </row>
    <row r="36" spans="3:11" ht="14.25" customHeight="1" thickBot="1">
      <c r="C36" s="12" t="s">
        <v>24</v>
      </c>
      <c r="D36" s="13">
        <v>68910.73000000004</v>
      </c>
      <c r="E36" s="14">
        <v>432839.22</v>
      </c>
      <c r="F36" s="14">
        <v>446172.84</v>
      </c>
      <c r="G36" s="22">
        <v>411799.24</v>
      </c>
      <c r="H36" s="22">
        <f t="shared" ref="H36:H41" si="0">+D36+E36-F36</f>
        <v>55577.109999999986</v>
      </c>
      <c r="I36" s="51"/>
      <c r="J36" s="23">
        <f>41847.11-66.21</f>
        <v>41780.9</v>
      </c>
    </row>
    <row r="37" spans="3:11" ht="13.5" customHeight="1" thickBot="1">
      <c r="C37" s="19" t="s">
        <v>25</v>
      </c>
      <c r="D37" s="24">
        <v>1999.8699999999303</v>
      </c>
      <c r="E37" s="14">
        <v>214018.56</v>
      </c>
      <c r="F37" s="14">
        <v>182821</v>
      </c>
      <c r="G37" s="22">
        <v>343200</v>
      </c>
      <c r="H37" s="22">
        <f t="shared" si="0"/>
        <v>33197.429999999935</v>
      </c>
      <c r="I37" s="25"/>
      <c r="J37" s="2">
        <f>11003.6-276.5</f>
        <v>10727.1</v>
      </c>
    </row>
    <row r="38" spans="3:11" ht="12.75" customHeight="1" thickBot="1">
      <c r="C38" s="12" t="s">
        <v>26</v>
      </c>
      <c r="D38" s="13">
        <v>48803.239999999962</v>
      </c>
      <c r="E38" s="14">
        <v>239544.84</v>
      </c>
      <c r="F38" s="14">
        <v>249265.01</v>
      </c>
      <c r="G38" s="22">
        <f>254977.2-68013.24</f>
        <v>186963.96000000002</v>
      </c>
      <c r="H38" s="22">
        <f t="shared" si="0"/>
        <v>39083.069999999949</v>
      </c>
      <c r="I38" s="25" t="s">
        <v>27</v>
      </c>
      <c r="J38" s="2">
        <f>27388.47-451.7</f>
        <v>26936.77</v>
      </c>
    </row>
    <row r="39" spans="3:11" ht="29.25" customHeight="1" thickBot="1">
      <c r="C39" s="12" t="s">
        <v>28</v>
      </c>
      <c r="D39" s="13">
        <v>14273.48</v>
      </c>
      <c r="E39" s="14"/>
      <c r="F39" s="14">
        <v>8407.08</v>
      </c>
      <c r="G39" s="22"/>
      <c r="H39" s="22">
        <f t="shared" si="0"/>
        <v>5866.4</v>
      </c>
      <c r="I39" s="26" t="s">
        <v>29</v>
      </c>
      <c r="J39" s="2">
        <f>14944.95+29389.9-0.01</f>
        <v>44334.840000000004</v>
      </c>
      <c r="K39" s="2">
        <f>9500.21+7657.73+28637.52-33.74</f>
        <v>45761.72</v>
      </c>
    </row>
    <row r="40" spans="3:11" ht="29.25" customHeight="1" thickBot="1">
      <c r="C40" s="12" t="s">
        <v>30</v>
      </c>
      <c r="D40" s="13">
        <v>3029.2299999999996</v>
      </c>
      <c r="E40" s="16">
        <v>20506.32</v>
      </c>
      <c r="F40" s="16">
        <v>21163.86</v>
      </c>
      <c r="G40" s="22">
        <v>9216</v>
      </c>
      <c r="H40" s="22">
        <f t="shared" si="0"/>
        <v>2371.6899999999987</v>
      </c>
      <c r="I40" s="26" t="s">
        <v>31</v>
      </c>
      <c r="J40" s="2">
        <f>2078.94-38.01</f>
        <v>2040.93</v>
      </c>
    </row>
    <row r="41" spans="3:11" ht="13.5" customHeight="1" thickBot="1">
      <c r="C41" s="19" t="s">
        <v>32</v>
      </c>
      <c r="D41" s="13">
        <v>19713.850000000024</v>
      </c>
      <c r="E41" s="16"/>
      <c r="F41" s="16">
        <v>15850.68</v>
      </c>
      <c r="G41" s="22"/>
      <c r="H41" s="22">
        <f t="shared" si="0"/>
        <v>3863.1700000000237</v>
      </c>
      <c r="I41" s="25"/>
      <c r="J41" s="2">
        <f>32854.33-78.79</f>
        <v>32775.54</v>
      </c>
    </row>
    <row r="42" spans="3:11" ht="13.5" customHeight="1" thickBot="1">
      <c r="C42" s="12" t="s">
        <v>33</v>
      </c>
      <c r="D42" s="27">
        <v>8834.260000000002</v>
      </c>
      <c r="E42" s="16">
        <v>60212.7</v>
      </c>
      <c r="F42" s="16">
        <v>62110.39</v>
      </c>
      <c r="G42" s="22">
        <v>43797.84</v>
      </c>
      <c r="H42" s="22">
        <f>+D42+E42-F42</f>
        <v>6936.5699999999924</v>
      </c>
      <c r="I42" s="26" t="s">
        <v>34</v>
      </c>
      <c r="J42" s="2">
        <f>6091.41-113.99</f>
        <v>5977.42</v>
      </c>
    </row>
    <row r="43" spans="3:11" ht="13.5" customHeight="1" thickBot="1">
      <c r="C43" s="12" t="s">
        <v>35</v>
      </c>
      <c r="D43" s="27">
        <v>3329.2699999999895</v>
      </c>
      <c r="E43" s="16">
        <f>156515.24+1737.21</f>
        <v>158252.44999999998</v>
      </c>
      <c r="F43" s="16">
        <f>146792.21+669.48</f>
        <v>147461.69</v>
      </c>
      <c r="G43" s="22">
        <f>+E43</f>
        <v>158252.44999999998</v>
      </c>
      <c r="H43" s="22">
        <f>+D43+E43-F43</f>
        <v>14120.02999999997</v>
      </c>
      <c r="I43" s="26" t="s">
        <v>36</v>
      </c>
    </row>
    <row r="44" spans="3:11" ht="13.5" customHeight="1" thickBot="1">
      <c r="C44" s="12" t="s">
        <v>37</v>
      </c>
      <c r="D44" s="27">
        <v>-32543.24</v>
      </c>
      <c r="E44" s="16"/>
      <c r="F44" s="16">
        <f>2499.13+2057.76+852.88</f>
        <v>5409.77</v>
      </c>
      <c r="G44" s="22"/>
      <c r="H44" s="14">
        <f>+D44+E44-F44</f>
        <v>-37953.01</v>
      </c>
      <c r="I44" s="26"/>
    </row>
    <row r="45" spans="3:11" ht="13.5" customHeight="1" thickBot="1">
      <c r="C45" s="19" t="s">
        <v>38</v>
      </c>
      <c r="D45" s="27">
        <v>0</v>
      </c>
      <c r="E45" s="16"/>
      <c r="F45" s="16"/>
      <c r="G45" s="22"/>
      <c r="H45" s="14">
        <f>+D45+E45-F45</f>
        <v>0</v>
      </c>
      <c r="I45" s="26"/>
      <c r="J45" s="2">
        <f>2210.74+1030.78</f>
        <v>3241.5199999999995</v>
      </c>
      <c r="K45" s="2">
        <f>5457.1+8499.49</f>
        <v>13956.59</v>
      </c>
    </row>
    <row r="46" spans="3:11" ht="13.5" hidden="1" customHeight="1" thickBot="1">
      <c r="C46" s="12" t="s">
        <v>39</v>
      </c>
      <c r="D46" s="13">
        <v>0</v>
      </c>
      <c r="E46" s="16"/>
      <c r="F46" s="16"/>
      <c r="G46" s="22"/>
      <c r="H46" s="16">
        <f>+D46+E46-F46</f>
        <v>0</v>
      </c>
      <c r="I46" s="26"/>
    </row>
    <row r="47" spans="3:11" s="29" customFormat="1" ht="13.5" customHeight="1" thickBot="1">
      <c r="C47" s="12" t="s">
        <v>17</v>
      </c>
      <c r="D47" s="17">
        <f>SUM(D35:D46)</f>
        <v>464996.29000000074</v>
      </c>
      <c r="E47" s="18">
        <f>SUM(E35:E46)</f>
        <v>3183102.6500000004</v>
      </c>
      <c r="F47" s="18">
        <f>SUM(F35:F46)</f>
        <v>3260211.8299999996</v>
      </c>
      <c r="G47" s="18">
        <f>SUM(G35:G46)</f>
        <v>3210958.05</v>
      </c>
      <c r="H47" s="18">
        <f>SUM(H35:H46)</f>
        <v>387887.11000000121</v>
      </c>
      <c r="I47" s="28"/>
    </row>
    <row r="48" spans="3:11" ht="13.5" customHeight="1" thickBot="1">
      <c r="C48" s="52" t="s">
        <v>40</v>
      </c>
      <c r="D48" s="52"/>
      <c r="E48" s="52"/>
      <c r="F48" s="52"/>
      <c r="G48" s="52"/>
      <c r="H48" s="52"/>
      <c r="I48" s="52"/>
    </row>
    <row r="49" spans="3:9" ht="52.5" customHeight="1" thickBot="1">
      <c r="C49" s="30" t="s">
        <v>41</v>
      </c>
      <c r="D49" s="53" t="s">
        <v>42</v>
      </c>
      <c r="E49" s="53"/>
      <c r="F49" s="53"/>
      <c r="G49" s="53"/>
      <c r="H49" s="53"/>
      <c r="I49" s="31" t="s">
        <v>43</v>
      </c>
    </row>
    <row r="50" spans="3:9" ht="20.25" customHeight="1">
      <c r="C50" s="32" t="s">
        <v>44</v>
      </c>
      <c r="D50" s="32"/>
      <c r="E50" s="32"/>
      <c r="F50" s="32"/>
      <c r="G50" s="32"/>
      <c r="H50" s="33">
        <f>+H32+H47</f>
        <v>461237.69000000122</v>
      </c>
    </row>
    <row r="51" spans="3:9" ht="12" customHeight="1">
      <c r="C51" s="35" t="s">
        <v>45</v>
      </c>
      <c r="D51" s="35"/>
      <c r="F51" s="36"/>
      <c r="G51" s="36"/>
      <c r="H51" s="36"/>
    </row>
    <row r="52" spans="3:9" ht="12.75" hidden="1" customHeight="1">
      <c r="C52" s="37" t="s">
        <v>46</v>
      </c>
    </row>
    <row r="53" spans="3:9">
      <c r="C53" s="2"/>
      <c r="D53" s="2"/>
      <c r="E53" s="2"/>
      <c r="F53" s="2"/>
      <c r="G53" s="2"/>
      <c r="H53" s="2"/>
    </row>
    <row r="54" spans="3:9" hidden="1">
      <c r="D54" s="38"/>
      <c r="E54" s="38"/>
      <c r="F54" s="38"/>
      <c r="G54" s="38"/>
      <c r="H54" s="38"/>
    </row>
    <row r="55" spans="3:9">
      <c r="C55" s="34" t="s">
        <v>47</v>
      </c>
      <c r="D55" s="39"/>
      <c r="E55" s="38">
        <f>+E47+E32+35165</f>
        <v>3218005.0300000003</v>
      </c>
      <c r="F55" s="38"/>
      <c r="G55" s="38">
        <f>+G47+G32</f>
        <v>3210958.05</v>
      </c>
    </row>
    <row r="56" spans="3:9" hidden="1">
      <c r="H56" s="38">
        <f>38049.17+286778.84+5170.38+22838.22+2863.2+3864.94+9371.02+57535.46+3345.88+23.96+6302.6+2.46+1632.21+34453.83</f>
        <v>472232.1700000001</v>
      </c>
    </row>
    <row r="57" spans="3:9" hidden="1">
      <c r="H57" s="38">
        <f>+H47-H56</f>
        <v>-84345.059999998892</v>
      </c>
    </row>
    <row r="58" spans="3:9" hidden="1">
      <c r="D58" s="34">
        <v>337804.24</v>
      </c>
    </row>
    <row r="59" spans="3:9" hidden="1">
      <c r="D59" s="34">
        <v>959442.53</v>
      </c>
    </row>
    <row r="60" spans="3:9" hidden="1">
      <c r="D60" s="38">
        <f>+D59-D47-D32</f>
        <v>372391.89999999932</v>
      </c>
    </row>
    <row r="61" spans="3:9" hidden="1"/>
    <row r="62" spans="3:9" hidden="1">
      <c r="D62" s="38">
        <f>+D35+D36+D37+D40</f>
        <v>402585.43000000075</v>
      </c>
      <c r="E62" s="38">
        <f>+E35+E36+E37+E40</f>
        <v>2725092.66</v>
      </c>
      <c r="F62" s="38">
        <f>+F35+F36+F37+F40</f>
        <v>2771707.2099999995</v>
      </c>
      <c r="G62" s="38">
        <f>+G35+G36+G37+G40</f>
        <v>2821943.8</v>
      </c>
      <c r="H62" s="38">
        <f>+H35+H36+H37+H40</f>
        <v>355970.88000000123</v>
      </c>
    </row>
  </sheetData>
  <mergeCells count="10">
    <mergeCell ref="C33:I33"/>
    <mergeCell ref="I35:I36"/>
    <mergeCell ref="C48:I48"/>
    <mergeCell ref="D49:H49"/>
    <mergeCell ref="C21:I21"/>
    <mergeCell ref="C22:I22"/>
    <mergeCell ref="C23:I23"/>
    <mergeCell ref="C24:I24"/>
    <mergeCell ref="C26:I26"/>
    <mergeCell ref="I27:I31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33"/>
  <sheetViews>
    <sheetView topLeftCell="A11" zoomScaleNormal="100" zoomScaleSheetLayoutView="120" workbookViewId="0">
      <selection activeCell="B46" sqref="B46"/>
    </sheetView>
  </sheetViews>
  <sheetFormatPr defaultRowHeight="15"/>
  <cols>
    <col min="1" max="1" width="4.5703125" style="40" customWidth="1"/>
    <col min="2" max="2" width="12.42578125" style="40" customWidth="1"/>
    <col min="3" max="3" width="13.42578125" style="40" hidden="1" customWidth="1"/>
    <col min="4" max="4" width="12.140625" style="40" customWidth="1"/>
    <col min="5" max="5" width="13.5703125" style="40" customWidth="1"/>
    <col min="6" max="6" width="13.42578125" style="40" customWidth="1"/>
    <col min="7" max="7" width="14.42578125" style="40" customWidth="1"/>
    <col min="8" max="9" width="15.140625" style="40" customWidth="1"/>
    <col min="10" max="16384" width="9.140625" style="40"/>
  </cols>
  <sheetData>
    <row r="13" spans="1:9">
      <c r="A13" s="63" t="s">
        <v>48</v>
      </c>
      <c r="B13" s="63"/>
      <c r="C13" s="63"/>
      <c r="D13" s="63"/>
      <c r="E13" s="63"/>
      <c r="F13" s="63"/>
      <c r="G13" s="63"/>
      <c r="H13" s="63"/>
      <c r="I13" s="63"/>
    </row>
    <row r="14" spans="1:9">
      <c r="A14" s="63" t="s">
        <v>49</v>
      </c>
      <c r="B14" s="63"/>
      <c r="C14" s="63"/>
      <c r="D14" s="63"/>
      <c r="E14" s="63"/>
      <c r="F14" s="63"/>
      <c r="G14" s="63"/>
      <c r="H14" s="63"/>
      <c r="I14" s="63"/>
    </row>
    <row r="15" spans="1:9">
      <c r="A15" s="63" t="s">
        <v>50</v>
      </c>
      <c r="B15" s="63"/>
      <c r="C15" s="63"/>
      <c r="D15" s="63"/>
      <c r="E15" s="63"/>
      <c r="F15" s="63"/>
      <c r="G15" s="63"/>
      <c r="H15" s="63"/>
      <c r="I15" s="63"/>
    </row>
    <row r="16" spans="1:9" ht="60">
      <c r="A16" s="41" t="s">
        <v>51</v>
      </c>
      <c r="B16" s="41" t="s">
        <v>52</v>
      </c>
      <c r="C16" s="41" t="s">
        <v>53</v>
      </c>
      <c r="D16" s="41" t="s">
        <v>54</v>
      </c>
      <c r="E16" s="41" t="s">
        <v>55</v>
      </c>
      <c r="F16" s="42" t="s">
        <v>56</v>
      </c>
      <c r="G16" s="42" t="s">
        <v>57</v>
      </c>
      <c r="H16" s="41" t="s">
        <v>58</v>
      </c>
      <c r="I16" s="41" t="s">
        <v>59</v>
      </c>
    </row>
    <row r="17" spans="1:9">
      <c r="A17" s="43" t="s">
        <v>60</v>
      </c>
      <c r="B17" s="44">
        <v>-322.43371999999999</v>
      </c>
      <c r="C17" s="44"/>
      <c r="D17" s="44">
        <v>432.83922000000001</v>
      </c>
      <c r="E17" s="44">
        <v>446.17284000000001</v>
      </c>
      <c r="F17" s="44">
        <v>35.164999999999999</v>
      </c>
      <c r="G17" s="44">
        <v>411.79924</v>
      </c>
      <c r="H17" s="44">
        <v>55.577109999999998</v>
      </c>
      <c r="I17" s="45">
        <f>B17+D17+F17-G17</f>
        <v>-266.22874000000002</v>
      </c>
    </row>
    <row r="19" spans="1:9">
      <c r="A19" s="40" t="s">
        <v>61</v>
      </c>
    </row>
    <row r="20" spans="1:9">
      <c r="A20" s="46" t="s">
        <v>62</v>
      </c>
    </row>
    <row r="21" spans="1:9">
      <c r="A21" s="47" t="s">
        <v>63</v>
      </c>
    </row>
    <row r="22" spans="1:9">
      <c r="A22" s="47" t="s">
        <v>64</v>
      </c>
    </row>
    <row r="23" spans="1:9">
      <c r="A23" s="46" t="s">
        <v>65</v>
      </c>
    </row>
    <row r="24" spans="1:9">
      <c r="A24" s="46" t="s">
        <v>66</v>
      </c>
      <c r="D24" s="48"/>
      <c r="E24" s="48"/>
      <c r="F24" s="48"/>
    </row>
    <row r="25" spans="1:9">
      <c r="A25" s="46" t="s">
        <v>67</v>
      </c>
    </row>
    <row r="26" spans="1:9">
      <c r="A26" s="46" t="s">
        <v>68</v>
      </c>
    </row>
    <row r="27" spans="1:9">
      <c r="A27" s="46" t="s">
        <v>69</v>
      </c>
    </row>
    <row r="28" spans="1:9">
      <c r="A28" s="46" t="s">
        <v>70</v>
      </c>
    </row>
    <row r="29" spans="1:9">
      <c r="A29" s="40" t="s">
        <v>71</v>
      </c>
      <c r="I29" s="48"/>
    </row>
    <row r="30" spans="1:9">
      <c r="A30" s="40" t="s">
        <v>72</v>
      </c>
      <c r="I30" s="48"/>
    </row>
    <row r="31" spans="1:9">
      <c r="A31" s="40" t="s">
        <v>73</v>
      </c>
      <c r="I31" s="48"/>
    </row>
    <row r="32" spans="1:9">
      <c r="A32" s="40" t="s">
        <v>74</v>
      </c>
      <c r="I32" s="48"/>
    </row>
    <row r="33" spans="1:1">
      <c r="A33" s="40" t="s">
        <v>75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21"/>
  <sheetViews>
    <sheetView tabSelected="1" zoomScaleNormal="100" zoomScaleSheetLayoutView="120" workbookViewId="0">
      <selection activeCell="E26" sqref="E26"/>
    </sheetView>
  </sheetViews>
  <sheetFormatPr defaultRowHeight="15"/>
  <cols>
    <col min="1" max="1" width="9.140625" style="66"/>
    <col min="2" max="2" width="17.140625" style="66" customWidth="1"/>
    <col min="3" max="3" width="13" style="66" customWidth="1"/>
    <col min="4" max="4" width="7" style="66" customWidth="1"/>
    <col min="5" max="5" width="15.7109375" style="66" customWidth="1"/>
    <col min="6" max="6" width="13.5703125" style="66" customWidth="1"/>
    <col min="7" max="7" width="13.28515625" style="66" customWidth="1"/>
    <col min="8" max="8" width="14.28515625" style="66" customWidth="1"/>
    <col min="9" max="9" width="15.140625" style="66" customWidth="1"/>
    <col min="10" max="10" width="14.28515625" style="66" customWidth="1"/>
    <col min="11" max="257" width="9.140625" style="66"/>
    <col min="258" max="258" width="17.140625" style="66" customWidth="1"/>
    <col min="259" max="259" width="13" style="66" customWidth="1"/>
    <col min="260" max="260" width="7" style="66" customWidth="1"/>
    <col min="261" max="261" width="15.7109375" style="66" customWidth="1"/>
    <col min="262" max="262" width="13.5703125" style="66" customWidth="1"/>
    <col min="263" max="263" width="13.28515625" style="66" customWidth="1"/>
    <col min="264" max="264" width="14.28515625" style="66" customWidth="1"/>
    <col min="265" max="265" width="15.140625" style="66" customWidth="1"/>
    <col min="266" max="266" width="14.28515625" style="66" customWidth="1"/>
    <col min="267" max="513" width="9.140625" style="66"/>
    <col min="514" max="514" width="17.140625" style="66" customWidth="1"/>
    <col min="515" max="515" width="13" style="66" customWidth="1"/>
    <col min="516" max="516" width="7" style="66" customWidth="1"/>
    <col min="517" max="517" width="15.7109375" style="66" customWidth="1"/>
    <col min="518" max="518" width="13.5703125" style="66" customWidth="1"/>
    <col min="519" max="519" width="13.28515625" style="66" customWidth="1"/>
    <col min="520" max="520" width="14.28515625" style="66" customWidth="1"/>
    <col min="521" max="521" width="15.140625" style="66" customWidth="1"/>
    <col min="522" max="522" width="14.28515625" style="66" customWidth="1"/>
    <col min="523" max="769" width="9.140625" style="66"/>
    <col min="770" max="770" width="17.140625" style="66" customWidth="1"/>
    <col min="771" max="771" width="13" style="66" customWidth="1"/>
    <col min="772" max="772" width="7" style="66" customWidth="1"/>
    <col min="773" max="773" width="15.7109375" style="66" customWidth="1"/>
    <col min="774" max="774" width="13.5703125" style="66" customWidth="1"/>
    <col min="775" max="775" width="13.28515625" style="66" customWidth="1"/>
    <col min="776" max="776" width="14.28515625" style="66" customWidth="1"/>
    <col min="777" max="777" width="15.140625" style="66" customWidth="1"/>
    <col min="778" max="778" width="14.28515625" style="66" customWidth="1"/>
    <col min="779" max="1025" width="9.140625" style="66"/>
    <col min="1026" max="1026" width="17.140625" style="66" customWidth="1"/>
    <col min="1027" max="1027" width="13" style="66" customWidth="1"/>
    <col min="1028" max="1028" width="7" style="66" customWidth="1"/>
    <col min="1029" max="1029" width="15.7109375" style="66" customWidth="1"/>
    <col min="1030" max="1030" width="13.5703125" style="66" customWidth="1"/>
    <col min="1031" max="1031" width="13.28515625" style="66" customWidth="1"/>
    <col min="1032" max="1032" width="14.28515625" style="66" customWidth="1"/>
    <col min="1033" max="1033" width="15.140625" style="66" customWidth="1"/>
    <col min="1034" max="1034" width="14.28515625" style="66" customWidth="1"/>
    <col min="1035" max="1281" width="9.140625" style="66"/>
    <col min="1282" max="1282" width="17.140625" style="66" customWidth="1"/>
    <col min="1283" max="1283" width="13" style="66" customWidth="1"/>
    <col min="1284" max="1284" width="7" style="66" customWidth="1"/>
    <col min="1285" max="1285" width="15.7109375" style="66" customWidth="1"/>
    <col min="1286" max="1286" width="13.5703125" style="66" customWidth="1"/>
    <col min="1287" max="1287" width="13.28515625" style="66" customWidth="1"/>
    <col min="1288" max="1288" width="14.28515625" style="66" customWidth="1"/>
    <col min="1289" max="1289" width="15.140625" style="66" customWidth="1"/>
    <col min="1290" max="1290" width="14.28515625" style="66" customWidth="1"/>
    <col min="1291" max="1537" width="9.140625" style="66"/>
    <col min="1538" max="1538" width="17.140625" style="66" customWidth="1"/>
    <col min="1539" max="1539" width="13" style="66" customWidth="1"/>
    <col min="1540" max="1540" width="7" style="66" customWidth="1"/>
    <col min="1541" max="1541" width="15.7109375" style="66" customWidth="1"/>
    <col min="1542" max="1542" width="13.5703125" style="66" customWidth="1"/>
    <col min="1543" max="1543" width="13.28515625" style="66" customWidth="1"/>
    <col min="1544" max="1544" width="14.28515625" style="66" customWidth="1"/>
    <col min="1545" max="1545" width="15.140625" style="66" customWidth="1"/>
    <col min="1546" max="1546" width="14.28515625" style="66" customWidth="1"/>
    <col min="1547" max="1793" width="9.140625" style="66"/>
    <col min="1794" max="1794" width="17.140625" style="66" customWidth="1"/>
    <col min="1795" max="1795" width="13" style="66" customWidth="1"/>
    <col min="1796" max="1796" width="7" style="66" customWidth="1"/>
    <col min="1797" max="1797" width="15.7109375" style="66" customWidth="1"/>
    <col min="1798" max="1798" width="13.5703125" style="66" customWidth="1"/>
    <col min="1799" max="1799" width="13.28515625" style="66" customWidth="1"/>
    <col min="1800" max="1800" width="14.28515625" style="66" customWidth="1"/>
    <col min="1801" max="1801" width="15.140625" style="66" customWidth="1"/>
    <col min="1802" max="1802" width="14.28515625" style="66" customWidth="1"/>
    <col min="1803" max="2049" width="9.140625" style="66"/>
    <col min="2050" max="2050" width="17.140625" style="66" customWidth="1"/>
    <col min="2051" max="2051" width="13" style="66" customWidth="1"/>
    <col min="2052" max="2052" width="7" style="66" customWidth="1"/>
    <col min="2053" max="2053" width="15.7109375" style="66" customWidth="1"/>
    <col min="2054" max="2054" width="13.5703125" style="66" customWidth="1"/>
    <col min="2055" max="2055" width="13.28515625" style="66" customWidth="1"/>
    <col min="2056" max="2056" width="14.28515625" style="66" customWidth="1"/>
    <col min="2057" max="2057" width="15.140625" style="66" customWidth="1"/>
    <col min="2058" max="2058" width="14.28515625" style="66" customWidth="1"/>
    <col min="2059" max="2305" width="9.140625" style="66"/>
    <col min="2306" max="2306" width="17.140625" style="66" customWidth="1"/>
    <col min="2307" max="2307" width="13" style="66" customWidth="1"/>
    <col min="2308" max="2308" width="7" style="66" customWidth="1"/>
    <col min="2309" max="2309" width="15.7109375" style="66" customWidth="1"/>
    <col min="2310" max="2310" width="13.5703125" style="66" customWidth="1"/>
    <col min="2311" max="2311" width="13.28515625" style="66" customWidth="1"/>
    <col min="2312" max="2312" width="14.28515625" style="66" customWidth="1"/>
    <col min="2313" max="2313" width="15.140625" style="66" customWidth="1"/>
    <col min="2314" max="2314" width="14.28515625" style="66" customWidth="1"/>
    <col min="2315" max="2561" width="9.140625" style="66"/>
    <col min="2562" max="2562" width="17.140625" style="66" customWidth="1"/>
    <col min="2563" max="2563" width="13" style="66" customWidth="1"/>
    <col min="2564" max="2564" width="7" style="66" customWidth="1"/>
    <col min="2565" max="2565" width="15.7109375" style="66" customWidth="1"/>
    <col min="2566" max="2566" width="13.5703125" style="66" customWidth="1"/>
    <col min="2567" max="2567" width="13.28515625" style="66" customWidth="1"/>
    <col min="2568" max="2568" width="14.28515625" style="66" customWidth="1"/>
    <col min="2569" max="2569" width="15.140625" style="66" customWidth="1"/>
    <col min="2570" max="2570" width="14.28515625" style="66" customWidth="1"/>
    <col min="2571" max="2817" width="9.140625" style="66"/>
    <col min="2818" max="2818" width="17.140625" style="66" customWidth="1"/>
    <col min="2819" max="2819" width="13" style="66" customWidth="1"/>
    <col min="2820" max="2820" width="7" style="66" customWidth="1"/>
    <col min="2821" max="2821" width="15.7109375" style="66" customWidth="1"/>
    <col min="2822" max="2822" width="13.5703125" style="66" customWidth="1"/>
    <col min="2823" max="2823" width="13.28515625" style="66" customWidth="1"/>
    <col min="2824" max="2824" width="14.28515625" style="66" customWidth="1"/>
    <col min="2825" max="2825" width="15.140625" style="66" customWidth="1"/>
    <col min="2826" max="2826" width="14.28515625" style="66" customWidth="1"/>
    <col min="2827" max="3073" width="9.140625" style="66"/>
    <col min="3074" max="3074" width="17.140625" style="66" customWidth="1"/>
    <col min="3075" max="3075" width="13" style="66" customWidth="1"/>
    <col min="3076" max="3076" width="7" style="66" customWidth="1"/>
    <col min="3077" max="3077" width="15.7109375" style="66" customWidth="1"/>
    <col min="3078" max="3078" width="13.5703125" style="66" customWidth="1"/>
    <col min="3079" max="3079" width="13.28515625" style="66" customWidth="1"/>
    <col min="3080" max="3080" width="14.28515625" style="66" customWidth="1"/>
    <col min="3081" max="3081" width="15.140625" style="66" customWidth="1"/>
    <col min="3082" max="3082" width="14.28515625" style="66" customWidth="1"/>
    <col min="3083" max="3329" width="9.140625" style="66"/>
    <col min="3330" max="3330" width="17.140625" style="66" customWidth="1"/>
    <col min="3331" max="3331" width="13" style="66" customWidth="1"/>
    <col min="3332" max="3332" width="7" style="66" customWidth="1"/>
    <col min="3333" max="3333" width="15.7109375" style="66" customWidth="1"/>
    <col min="3334" max="3334" width="13.5703125" style="66" customWidth="1"/>
    <col min="3335" max="3335" width="13.28515625" style="66" customWidth="1"/>
    <col min="3336" max="3336" width="14.28515625" style="66" customWidth="1"/>
    <col min="3337" max="3337" width="15.140625" style="66" customWidth="1"/>
    <col min="3338" max="3338" width="14.28515625" style="66" customWidth="1"/>
    <col min="3339" max="3585" width="9.140625" style="66"/>
    <col min="3586" max="3586" width="17.140625" style="66" customWidth="1"/>
    <col min="3587" max="3587" width="13" style="66" customWidth="1"/>
    <col min="3588" max="3588" width="7" style="66" customWidth="1"/>
    <col min="3589" max="3589" width="15.7109375" style="66" customWidth="1"/>
    <col min="3590" max="3590" width="13.5703125" style="66" customWidth="1"/>
    <col min="3591" max="3591" width="13.28515625" style="66" customWidth="1"/>
    <col min="3592" max="3592" width="14.28515625" style="66" customWidth="1"/>
    <col min="3593" max="3593" width="15.140625" style="66" customWidth="1"/>
    <col min="3594" max="3594" width="14.28515625" style="66" customWidth="1"/>
    <col min="3595" max="3841" width="9.140625" style="66"/>
    <col min="3842" max="3842" width="17.140625" style="66" customWidth="1"/>
    <col min="3843" max="3843" width="13" style="66" customWidth="1"/>
    <col min="3844" max="3844" width="7" style="66" customWidth="1"/>
    <col min="3845" max="3845" width="15.7109375" style="66" customWidth="1"/>
    <col min="3846" max="3846" width="13.5703125" style="66" customWidth="1"/>
    <col min="3847" max="3847" width="13.28515625" style="66" customWidth="1"/>
    <col min="3848" max="3848" width="14.28515625" style="66" customWidth="1"/>
    <col min="3849" max="3849" width="15.140625" style="66" customWidth="1"/>
    <col min="3850" max="3850" width="14.28515625" style="66" customWidth="1"/>
    <col min="3851" max="4097" width="9.140625" style="66"/>
    <col min="4098" max="4098" width="17.140625" style="66" customWidth="1"/>
    <col min="4099" max="4099" width="13" style="66" customWidth="1"/>
    <col min="4100" max="4100" width="7" style="66" customWidth="1"/>
    <col min="4101" max="4101" width="15.7109375" style="66" customWidth="1"/>
    <col min="4102" max="4102" width="13.5703125" style="66" customWidth="1"/>
    <col min="4103" max="4103" width="13.28515625" style="66" customWidth="1"/>
    <col min="4104" max="4104" width="14.28515625" style="66" customWidth="1"/>
    <col min="4105" max="4105" width="15.140625" style="66" customWidth="1"/>
    <col min="4106" max="4106" width="14.28515625" style="66" customWidth="1"/>
    <col min="4107" max="4353" width="9.140625" style="66"/>
    <col min="4354" max="4354" width="17.140625" style="66" customWidth="1"/>
    <col min="4355" max="4355" width="13" style="66" customWidth="1"/>
    <col min="4356" max="4356" width="7" style="66" customWidth="1"/>
    <col min="4357" max="4357" width="15.7109375" style="66" customWidth="1"/>
    <col min="4358" max="4358" width="13.5703125" style="66" customWidth="1"/>
    <col min="4359" max="4359" width="13.28515625" style="66" customWidth="1"/>
    <col min="4360" max="4360" width="14.28515625" style="66" customWidth="1"/>
    <col min="4361" max="4361" width="15.140625" style="66" customWidth="1"/>
    <col min="4362" max="4362" width="14.28515625" style="66" customWidth="1"/>
    <col min="4363" max="4609" width="9.140625" style="66"/>
    <col min="4610" max="4610" width="17.140625" style="66" customWidth="1"/>
    <col min="4611" max="4611" width="13" style="66" customWidth="1"/>
    <col min="4612" max="4612" width="7" style="66" customWidth="1"/>
    <col min="4613" max="4613" width="15.7109375" style="66" customWidth="1"/>
    <col min="4614" max="4614" width="13.5703125" style="66" customWidth="1"/>
    <col min="4615" max="4615" width="13.28515625" style="66" customWidth="1"/>
    <col min="4616" max="4616" width="14.28515625" style="66" customWidth="1"/>
    <col min="4617" max="4617" width="15.140625" style="66" customWidth="1"/>
    <col min="4618" max="4618" width="14.28515625" style="66" customWidth="1"/>
    <col min="4619" max="4865" width="9.140625" style="66"/>
    <col min="4866" max="4866" width="17.140625" style="66" customWidth="1"/>
    <col min="4867" max="4867" width="13" style="66" customWidth="1"/>
    <col min="4868" max="4868" width="7" style="66" customWidth="1"/>
    <col min="4869" max="4869" width="15.7109375" style="66" customWidth="1"/>
    <col min="4870" max="4870" width="13.5703125" style="66" customWidth="1"/>
    <col min="4871" max="4871" width="13.28515625" style="66" customWidth="1"/>
    <col min="4872" max="4872" width="14.28515625" style="66" customWidth="1"/>
    <col min="4873" max="4873" width="15.140625" style="66" customWidth="1"/>
    <col min="4874" max="4874" width="14.28515625" style="66" customWidth="1"/>
    <col min="4875" max="5121" width="9.140625" style="66"/>
    <col min="5122" max="5122" width="17.140625" style="66" customWidth="1"/>
    <col min="5123" max="5123" width="13" style="66" customWidth="1"/>
    <col min="5124" max="5124" width="7" style="66" customWidth="1"/>
    <col min="5125" max="5125" width="15.7109375" style="66" customWidth="1"/>
    <col min="5126" max="5126" width="13.5703125" style="66" customWidth="1"/>
    <col min="5127" max="5127" width="13.28515625" style="66" customWidth="1"/>
    <col min="5128" max="5128" width="14.28515625" style="66" customWidth="1"/>
    <col min="5129" max="5129" width="15.140625" style="66" customWidth="1"/>
    <col min="5130" max="5130" width="14.28515625" style="66" customWidth="1"/>
    <col min="5131" max="5377" width="9.140625" style="66"/>
    <col min="5378" max="5378" width="17.140625" style="66" customWidth="1"/>
    <col min="5379" max="5379" width="13" style="66" customWidth="1"/>
    <col min="5380" max="5380" width="7" style="66" customWidth="1"/>
    <col min="5381" max="5381" width="15.7109375" style="66" customWidth="1"/>
    <col min="5382" max="5382" width="13.5703125" style="66" customWidth="1"/>
    <col min="5383" max="5383" width="13.28515625" style="66" customWidth="1"/>
    <col min="5384" max="5384" width="14.28515625" style="66" customWidth="1"/>
    <col min="5385" max="5385" width="15.140625" style="66" customWidth="1"/>
    <col min="5386" max="5386" width="14.28515625" style="66" customWidth="1"/>
    <col min="5387" max="5633" width="9.140625" style="66"/>
    <col min="5634" max="5634" width="17.140625" style="66" customWidth="1"/>
    <col min="5635" max="5635" width="13" style="66" customWidth="1"/>
    <col min="5636" max="5636" width="7" style="66" customWidth="1"/>
    <col min="5637" max="5637" width="15.7109375" style="66" customWidth="1"/>
    <col min="5638" max="5638" width="13.5703125" style="66" customWidth="1"/>
    <col min="5639" max="5639" width="13.28515625" style="66" customWidth="1"/>
    <col min="5640" max="5640" width="14.28515625" style="66" customWidth="1"/>
    <col min="5641" max="5641" width="15.140625" style="66" customWidth="1"/>
    <col min="5642" max="5642" width="14.28515625" style="66" customWidth="1"/>
    <col min="5643" max="5889" width="9.140625" style="66"/>
    <col min="5890" max="5890" width="17.140625" style="66" customWidth="1"/>
    <col min="5891" max="5891" width="13" style="66" customWidth="1"/>
    <col min="5892" max="5892" width="7" style="66" customWidth="1"/>
    <col min="5893" max="5893" width="15.7109375" style="66" customWidth="1"/>
    <col min="5894" max="5894" width="13.5703125" style="66" customWidth="1"/>
    <col min="5895" max="5895" width="13.28515625" style="66" customWidth="1"/>
    <col min="5896" max="5896" width="14.28515625" style="66" customWidth="1"/>
    <col min="5897" max="5897" width="15.140625" style="66" customWidth="1"/>
    <col min="5898" max="5898" width="14.28515625" style="66" customWidth="1"/>
    <col min="5899" max="6145" width="9.140625" style="66"/>
    <col min="6146" max="6146" width="17.140625" style="66" customWidth="1"/>
    <col min="6147" max="6147" width="13" style="66" customWidth="1"/>
    <col min="6148" max="6148" width="7" style="66" customWidth="1"/>
    <col min="6149" max="6149" width="15.7109375" style="66" customWidth="1"/>
    <col min="6150" max="6150" width="13.5703125" style="66" customWidth="1"/>
    <col min="6151" max="6151" width="13.28515625" style="66" customWidth="1"/>
    <col min="6152" max="6152" width="14.28515625" style="66" customWidth="1"/>
    <col min="6153" max="6153" width="15.140625" style="66" customWidth="1"/>
    <col min="6154" max="6154" width="14.28515625" style="66" customWidth="1"/>
    <col min="6155" max="6401" width="9.140625" style="66"/>
    <col min="6402" max="6402" width="17.140625" style="66" customWidth="1"/>
    <col min="6403" max="6403" width="13" style="66" customWidth="1"/>
    <col min="6404" max="6404" width="7" style="66" customWidth="1"/>
    <col min="6405" max="6405" width="15.7109375" style="66" customWidth="1"/>
    <col min="6406" max="6406" width="13.5703125" style="66" customWidth="1"/>
    <col min="6407" max="6407" width="13.28515625" style="66" customWidth="1"/>
    <col min="6408" max="6408" width="14.28515625" style="66" customWidth="1"/>
    <col min="6409" max="6409" width="15.140625" style="66" customWidth="1"/>
    <col min="6410" max="6410" width="14.28515625" style="66" customWidth="1"/>
    <col min="6411" max="6657" width="9.140625" style="66"/>
    <col min="6658" max="6658" width="17.140625" style="66" customWidth="1"/>
    <col min="6659" max="6659" width="13" style="66" customWidth="1"/>
    <col min="6660" max="6660" width="7" style="66" customWidth="1"/>
    <col min="6661" max="6661" width="15.7109375" style="66" customWidth="1"/>
    <col min="6662" max="6662" width="13.5703125" style="66" customWidth="1"/>
    <col min="6663" max="6663" width="13.28515625" style="66" customWidth="1"/>
    <col min="6664" max="6664" width="14.28515625" style="66" customWidth="1"/>
    <col min="6665" max="6665" width="15.140625" style="66" customWidth="1"/>
    <col min="6666" max="6666" width="14.28515625" style="66" customWidth="1"/>
    <col min="6667" max="6913" width="9.140625" style="66"/>
    <col min="6914" max="6914" width="17.140625" style="66" customWidth="1"/>
    <col min="6915" max="6915" width="13" style="66" customWidth="1"/>
    <col min="6916" max="6916" width="7" style="66" customWidth="1"/>
    <col min="6917" max="6917" width="15.7109375" style="66" customWidth="1"/>
    <col min="6918" max="6918" width="13.5703125" style="66" customWidth="1"/>
    <col min="6919" max="6919" width="13.28515625" style="66" customWidth="1"/>
    <col min="6920" max="6920" width="14.28515625" style="66" customWidth="1"/>
    <col min="6921" max="6921" width="15.140625" style="66" customWidth="1"/>
    <col min="6922" max="6922" width="14.28515625" style="66" customWidth="1"/>
    <col min="6923" max="7169" width="9.140625" style="66"/>
    <col min="7170" max="7170" width="17.140625" style="66" customWidth="1"/>
    <col min="7171" max="7171" width="13" style="66" customWidth="1"/>
    <col min="7172" max="7172" width="7" style="66" customWidth="1"/>
    <col min="7173" max="7173" width="15.7109375" style="66" customWidth="1"/>
    <col min="7174" max="7174" width="13.5703125" style="66" customWidth="1"/>
    <col min="7175" max="7175" width="13.28515625" style="66" customWidth="1"/>
    <col min="7176" max="7176" width="14.28515625" style="66" customWidth="1"/>
    <col min="7177" max="7177" width="15.140625" style="66" customWidth="1"/>
    <col min="7178" max="7178" width="14.28515625" style="66" customWidth="1"/>
    <col min="7179" max="7425" width="9.140625" style="66"/>
    <col min="7426" max="7426" width="17.140625" style="66" customWidth="1"/>
    <col min="7427" max="7427" width="13" style="66" customWidth="1"/>
    <col min="7428" max="7428" width="7" style="66" customWidth="1"/>
    <col min="7429" max="7429" width="15.7109375" style="66" customWidth="1"/>
    <col min="7430" max="7430" width="13.5703125" style="66" customWidth="1"/>
    <col min="7431" max="7431" width="13.28515625" style="66" customWidth="1"/>
    <col min="7432" max="7432" width="14.28515625" style="66" customWidth="1"/>
    <col min="7433" max="7433" width="15.140625" style="66" customWidth="1"/>
    <col min="7434" max="7434" width="14.28515625" style="66" customWidth="1"/>
    <col min="7435" max="7681" width="9.140625" style="66"/>
    <col min="7682" max="7682" width="17.140625" style="66" customWidth="1"/>
    <col min="7683" max="7683" width="13" style="66" customWidth="1"/>
    <col min="7684" max="7684" width="7" style="66" customWidth="1"/>
    <col min="7685" max="7685" width="15.7109375" style="66" customWidth="1"/>
    <col min="7686" max="7686" width="13.5703125" style="66" customWidth="1"/>
    <col min="7687" max="7687" width="13.28515625" style="66" customWidth="1"/>
    <col min="7688" max="7688" width="14.28515625" style="66" customWidth="1"/>
    <col min="7689" max="7689" width="15.140625" style="66" customWidth="1"/>
    <col min="7690" max="7690" width="14.28515625" style="66" customWidth="1"/>
    <col min="7691" max="7937" width="9.140625" style="66"/>
    <col min="7938" max="7938" width="17.140625" style="66" customWidth="1"/>
    <col min="7939" max="7939" width="13" style="66" customWidth="1"/>
    <col min="7940" max="7940" width="7" style="66" customWidth="1"/>
    <col min="7941" max="7941" width="15.7109375" style="66" customWidth="1"/>
    <col min="7942" max="7942" width="13.5703125" style="66" customWidth="1"/>
    <col min="7943" max="7943" width="13.28515625" style="66" customWidth="1"/>
    <col min="7944" max="7944" width="14.28515625" style="66" customWidth="1"/>
    <col min="7945" max="7945" width="15.140625" style="66" customWidth="1"/>
    <col min="7946" max="7946" width="14.28515625" style="66" customWidth="1"/>
    <col min="7947" max="8193" width="9.140625" style="66"/>
    <col min="8194" max="8194" width="17.140625" style="66" customWidth="1"/>
    <col min="8195" max="8195" width="13" style="66" customWidth="1"/>
    <col min="8196" max="8196" width="7" style="66" customWidth="1"/>
    <col min="8197" max="8197" width="15.7109375" style="66" customWidth="1"/>
    <col min="8198" max="8198" width="13.5703125" style="66" customWidth="1"/>
    <col min="8199" max="8199" width="13.28515625" style="66" customWidth="1"/>
    <col min="8200" max="8200" width="14.28515625" style="66" customWidth="1"/>
    <col min="8201" max="8201" width="15.140625" style="66" customWidth="1"/>
    <col min="8202" max="8202" width="14.28515625" style="66" customWidth="1"/>
    <col min="8203" max="8449" width="9.140625" style="66"/>
    <col min="8450" max="8450" width="17.140625" style="66" customWidth="1"/>
    <col min="8451" max="8451" width="13" style="66" customWidth="1"/>
    <col min="8452" max="8452" width="7" style="66" customWidth="1"/>
    <col min="8453" max="8453" width="15.7109375" style="66" customWidth="1"/>
    <col min="8454" max="8454" width="13.5703125" style="66" customWidth="1"/>
    <col min="8455" max="8455" width="13.28515625" style="66" customWidth="1"/>
    <col min="8456" max="8456" width="14.28515625" style="66" customWidth="1"/>
    <col min="8457" max="8457" width="15.140625" style="66" customWidth="1"/>
    <col min="8458" max="8458" width="14.28515625" style="66" customWidth="1"/>
    <col min="8459" max="8705" width="9.140625" style="66"/>
    <col min="8706" max="8706" width="17.140625" style="66" customWidth="1"/>
    <col min="8707" max="8707" width="13" style="66" customWidth="1"/>
    <col min="8708" max="8708" width="7" style="66" customWidth="1"/>
    <col min="8709" max="8709" width="15.7109375" style="66" customWidth="1"/>
    <col min="8710" max="8710" width="13.5703125" style="66" customWidth="1"/>
    <col min="8711" max="8711" width="13.28515625" style="66" customWidth="1"/>
    <col min="8712" max="8712" width="14.28515625" style="66" customWidth="1"/>
    <col min="8713" max="8713" width="15.140625" style="66" customWidth="1"/>
    <col min="8714" max="8714" width="14.28515625" style="66" customWidth="1"/>
    <col min="8715" max="8961" width="9.140625" style="66"/>
    <col min="8962" max="8962" width="17.140625" style="66" customWidth="1"/>
    <col min="8963" max="8963" width="13" style="66" customWidth="1"/>
    <col min="8964" max="8964" width="7" style="66" customWidth="1"/>
    <col min="8965" max="8965" width="15.7109375" style="66" customWidth="1"/>
    <col min="8966" max="8966" width="13.5703125" style="66" customWidth="1"/>
    <col min="8967" max="8967" width="13.28515625" style="66" customWidth="1"/>
    <col min="8968" max="8968" width="14.28515625" style="66" customWidth="1"/>
    <col min="8969" max="8969" width="15.140625" style="66" customWidth="1"/>
    <col min="8970" max="8970" width="14.28515625" style="66" customWidth="1"/>
    <col min="8971" max="9217" width="9.140625" style="66"/>
    <col min="9218" max="9218" width="17.140625" style="66" customWidth="1"/>
    <col min="9219" max="9219" width="13" style="66" customWidth="1"/>
    <col min="9220" max="9220" width="7" style="66" customWidth="1"/>
    <col min="9221" max="9221" width="15.7109375" style="66" customWidth="1"/>
    <col min="9222" max="9222" width="13.5703125" style="66" customWidth="1"/>
    <col min="9223" max="9223" width="13.28515625" style="66" customWidth="1"/>
    <col min="9224" max="9224" width="14.28515625" style="66" customWidth="1"/>
    <col min="9225" max="9225" width="15.140625" style="66" customWidth="1"/>
    <col min="9226" max="9226" width="14.28515625" style="66" customWidth="1"/>
    <col min="9227" max="9473" width="9.140625" style="66"/>
    <col min="9474" max="9474" width="17.140625" style="66" customWidth="1"/>
    <col min="9475" max="9475" width="13" style="66" customWidth="1"/>
    <col min="9476" max="9476" width="7" style="66" customWidth="1"/>
    <col min="9477" max="9477" width="15.7109375" style="66" customWidth="1"/>
    <col min="9478" max="9478" width="13.5703125" style="66" customWidth="1"/>
    <col min="9479" max="9479" width="13.28515625" style="66" customWidth="1"/>
    <col min="9480" max="9480" width="14.28515625" style="66" customWidth="1"/>
    <col min="9481" max="9481" width="15.140625" style="66" customWidth="1"/>
    <col min="9482" max="9482" width="14.28515625" style="66" customWidth="1"/>
    <col min="9483" max="9729" width="9.140625" style="66"/>
    <col min="9730" max="9730" width="17.140625" style="66" customWidth="1"/>
    <col min="9731" max="9731" width="13" style="66" customWidth="1"/>
    <col min="9732" max="9732" width="7" style="66" customWidth="1"/>
    <col min="9733" max="9733" width="15.7109375" style="66" customWidth="1"/>
    <col min="9734" max="9734" width="13.5703125" style="66" customWidth="1"/>
    <col min="9735" max="9735" width="13.28515625" style="66" customWidth="1"/>
    <col min="9736" max="9736" width="14.28515625" style="66" customWidth="1"/>
    <col min="9737" max="9737" width="15.140625" style="66" customWidth="1"/>
    <col min="9738" max="9738" width="14.28515625" style="66" customWidth="1"/>
    <col min="9739" max="9985" width="9.140625" style="66"/>
    <col min="9986" max="9986" width="17.140625" style="66" customWidth="1"/>
    <col min="9987" max="9987" width="13" style="66" customWidth="1"/>
    <col min="9988" max="9988" width="7" style="66" customWidth="1"/>
    <col min="9989" max="9989" width="15.7109375" style="66" customWidth="1"/>
    <col min="9990" max="9990" width="13.5703125" style="66" customWidth="1"/>
    <col min="9991" max="9991" width="13.28515625" style="66" customWidth="1"/>
    <col min="9992" max="9992" width="14.28515625" style="66" customWidth="1"/>
    <col min="9993" max="9993" width="15.140625" style="66" customWidth="1"/>
    <col min="9994" max="9994" width="14.28515625" style="66" customWidth="1"/>
    <col min="9995" max="10241" width="9.140625" style="66"/>
    <col min="10242" max="10242" width="17.140625" style="66" customWidth="1"/>
    <col min="10243" max="10243" width="13" style="66" customWidth="1"/>
    <col min="10244" max="10244" width="7" style="66" customWidth="1"/>
    <col min="10245" max="10245" width="15.7109375" style="66" customWidth="1"/>
    <col min="10246" max="10246" width="13.5703125" style="66" customWidth="1"/>
    <col min="10247" max="10247" width="13.28515625" style="66" customWidth="1"/>
    <col min="10248" max="10248" width="14.28515625" style="66" customWidth="1"/>
    <col min="10249" max="10249" width="15.140625" style="66" customWidth="1"/>
    <col min="10250" max="10250" width="14.28515625" style="66" customWidth="1"/>
    <col min="10251" max="10497" width="9.140625" style="66"/>
    <col min="10498" max="10498" width="17.140625" style="66" customWidth="1"/>
    <col min="10499" max="10499" width="13" style="66" customWidth="1"/>
    <col min="10500" max="10500" width="7" style="66" customWidth="1"/>
    <col min="10501" max="10501" width="15.7109375" style="66" customWidth="1"/>
    <col min="10502" max="10502" width="13.5703125" style="66" customWidth="1"/>
    <col min="10503" max="10503" width="13.28515625" style="66" customWidth="1"/>
    <col min="10504" max="10504" width="14.28515625" style="66" customWidth="1"/>
    <col min="10505" max="10505" width="15.140625" style="66" customWidth="1"/>
    <col min="10506" max="10506" width="14.28515625" style="66" customWidth="1"/>
    <col min="10507" max="10753" width="9.140625" style="66"/>
    <col min="10754" max="10754" width="17.140625" style="66" customWidth="1"/>
    <col min="10755" max="10755" width="13" style="66" customWidth="1"/>
    <col min="10756" max="10756" width="7" style="66" customWidth="1"/>
    <col min="10757" max="10757" width="15.7109375" style="66" customWidth="1"/>
    <col min="10758" max="10758" width="13.5703125" style="66" customWidth="1"/>
    <col min="10759" max="10759" width="13.28515625" style="66" customWidth="1"/>
    <col min="10760" max="10760" width="14.28515625" style="66" customWidth="1"/>
    <col min="10761" max="10761" width="15.140625" style="66" customWidth="1"/>
    <col min="10762" max="10762" width="14.28515625" style="66" customWidth="1"/>
    <col min="10763" max="11009" width="9.140625" style="66"/>
    <col min="11010" max="11010" width="17.140625" style="66" customWidth="1"/>
    <col min="11011" max="11011" width="13" style="66" customWidth="1"/>
    <col min="11012" max="11012" width="7" style="66" customWidth="1"/>
    <col min="11013" max="11013" width="15.7109375" style="66" customWidth="1"/>
    <col min="11014" max="11014" width="13.5703125" style="66" customWidth="1"/>
    <col min="11015" max="11015" width="13.28515625" style="66" customWidth="1"/>
    <col min="11016" max="11016" width="14.28515625" style="66" customWidth="1"/>
    <col min="11017" max="11017" width="15.140625" style="66" customWidth="1"/>
    <col min="11018" max="11018" width="14.28515625" style="66" customWidth="1"/>
    <col min="11019" max="11265" width="9.140625" style="66"/>
    <col min="11266" max="11266" width="17.140625" style="66" customWidth="1"/>
    <col min="11267" max="11267" width="13" style="66" customWidth="1"/>
    <col min="11268" max="11268" width="7" style="66" customWidth="1"/>
    <col min="11269" max="11269" width="15.7109375" style="66" customWidth="1"/>
    <col min="11270" max="11270" width="13.5703125" style="66" customWidth="1"/>
    <col min="11271" max="11271" width="13.28515625" style="66" customWidth="1"/>
    <col min="11272" max="11272" width="14.28515625" style="66" customWidth="1"/>
    <col min="11273" max="11273" width="15.140625" style="66" customWidth="1"/>
    <col min="11274" max="11274" width="14.28515625" style="66" customWidth="1"/>
    <col min="11275" max="11521" width="9.140625" style="66"/>
    <col min="11522" max="11522" width="17.140625" style="66" customWidth="1"/>
    <col min="11523" max="11523" width="13" style="66" customWidth="1"/>
    <col min="11524" max="11524" width="7" style="66" customWidth="1"/>
    <col min="11525" max="11525" width="15.7109375" style="66" customWidth="1"/>
    <col min="11526" max="11526" width="13.5703125" style="66" customWidth="1"/>
    <col min="11527" max="11527" width="13.28515625" style="66" customWidth="1"/>
    <col min="11528" max="11528" width="14.28515625" style="66" customWidth="1"/>
    <col min="11529" max="11529" width="15.140625" style="66" customWidth="1"/>
    <col min="11530" max="11530" width="14.28515625" style="66" customWidth="1"/>
    <col min="11531" max="11777" width="9.140625" style="66"/>
    <col min="11778" max="11778" width="17.140625" style="66" customWidth="1"/>
    <col min="11779" max="11779" width="13" style="66" customWidth="1"/>
    <col min="11780" max="11780" width="7" style="66" customWidth="1"/>
    <col min="11781" max="11781" width="15.7109375" style="66" customWidth="1"/>
    <col min="11782" max="11782" width="13.5703125" style="66" customWidth="1"/>
    <col min="11783" max="11783" width="13.28515625" style="66" customWidth="1"/>
    <col min="11784" max="11784" width="14.28515625" style="66" customWidth="1"/>
    <col min="11785" max="11785" width="15.140625" style="66" customWidth="1"/>
    <col min="11786" max="11786" width="14.28515625" style="66" customWidth="1"/>
    <col min="11787" max="12033" width="9.140625" style="66"/>
    <col min="12034" max="12034" width="17.140625" style="66" customWidth="1"/>
    <col min="12035" max="12035" width="13" style="66" customWidth="1"/>
    <col min="12036" max="12036" width="7" style="66" customWidth="1"/>
    <col min="12037" max="12037" width="15.7109375" style="66" customWidth="1"/>
    <col min="12038" max="12038" width="13.5703125" style="66" customWidth="1"/>
    <col min="12039" max="12039" width="13.28515625" style="66" customWidth="1"/>
    <col min="12040" max="12040" width="14.28515625" style="66" customWidth="1"/>
    <col min="12041" max="12041" width="15.140625" style="66" customWidth="1"/>
    <col min="12042" max="12042" width="14.28515625" style="66" customWidth="1"/>
    <col min="12043" max="12289" width="9.140625" style="66"/>
    <col min="12290" max="12290" width="17.140625" style="66" customWidth="1"/>
    <col min="12291" max="12291" width="13" style="66" customWidth="1"/>
    <col min="12292" max="12292" width="7" style="66" customWidth="1"/>
    <col min="12293" max="12293" width="15.7109375" style="66" customWidth="1"/>
    <col min="12294" max="12294" width="13.5703125" style="66" customWidth="1"/>
    <col min="12295" max="12295" width="13.28515625" style="66" customWidth="1"/>
    <col min="12296" max="12296" width="14.28515625" style="66" customWidth="1"/>
    <col min="12297" max="12297" width="15.140625" style="66" customWidth="1"/>
    <col min="12298" max="12298" width="14.28515625" style="66" customWidth="1"/>
    <col min="12299" max="12545" width="9.140625" style="66"/>
    <col min="12546" max="12546" width="17.140625" style="66" customWidth="1"/>
    <col min="12547" max="12547" width="13" style="66" customWidth="1"/>
    <col min="12548" max="12548" width="7" style="66" customWidth="1"/>
    <col min="12549" max="12549" width="15.7109375" style="66" customWidth="1"/>
    <col min="12550" max="12550" width="13.5703125" style="66" customWidth="1"/>
    <col min="12551" max="12551" width="13.28515625" style="66" customWidth="1"/>
    <col min="12552" max="12552" width="14.28515625" style="66" customWidth="1"/>
    <col min="12553" max="12553" width="15.140625" style="66" customWidth="1"/>
    <col min="12554" max="12554" width="14.28515625" style="66" customWidth="1"/>
    <col min="12555" max="12801" width="9.140625" style="66"/>
    <col min="12802" max="12802" width="17.140625" style="66" customWidth="1"/>
    <col min="12803" max="12803" width="13" style="66" customWidth="1"/>
    <col min="12804" max="12804" width="7" style="66" customWidth="1"/>
    <col min="12805" max="12805" width="15.7109375" style="66" customWidth="1"/>
    <col min="12806" max="12806" width="13.5703125" style="66" customWidth="1"/>
    <col min="12807" max="12807" width="13.28515625" style="66" customWidth="1"/>
    <col min="12808" max="12808" width="14.28515625" style="66" customWidth="1"/>
    <col min="12809" max="12809" width="15.140625" style="66" customWidth="1"/>
    <col min="12810" max="12810" width="14.28515625" style="66" customWidth="1"/>
    <col min="12811" max="13057" width="9.140625" style="66"/>
    <col min="13058" max="13058" width="17.140625" style="66" customWidth="1"/>
    <col min="13059" max="13059" width="13" style="66" customWidth="1"/>
    <col min="13060" max="13060" width="7" style="66" customWidth="1"/>
    <col min="13061" max="13061" width="15.7109375" style="66" customWidth="1"/>
    <col min="13062" max="13062" width="13.5703125" style="66" customWidth="1"/>
    <col min="13063" max="13063" width="13.28515625" style="66" customWidth="1"/>
    <col min="13064" max="13064" width="14.28515625" style="66" customWidth="1"/>
    <col min="13065" max="13065" width="15.140625" style="66" customWidth="1"/>
    <col min="13066" max="13066" width="14.28515625" style="66" customWidth="1"/>
    <col min="13067" max="13313" width="9.140625" style="66"/>
    <col min="13314" max="13314" width="17.140625" style="66" customWidth="1"/>
    <col min="13315" max="13315" width="13" style="66" customWidth="1"/>
    <col min="13316" max="13316" width="7" style="66" customWidth="1"/>
    <col min="13317" max="13317" width="15.7109375" style="66" customWidth="1"/>
    <col min="13318" max="13318" width="13.5703125" style="66" customWidth="1"/>
    <col min="13319" max="13319" width="13.28515625" style="66" customWidth="1"/>
    <col min="13320" max="13320" width="14.28515625" style="66" customWidth="1"/>
    <col min="13321" max="13321" width="15.140625" style="66" customWidth="1"/>
    <col min="13322" max="13322" width="14.28515625" style="66" customWidth="1"/>
    <col min="13323" max="13569" width="9.140625" style="66"/>
    <col min="13570" max="13570" width="17.140625" style="66" customWidth="1"/>
    <col min="13571" max="13571" width="13" style="66" customWidth="1"/>
    <col min="13572" max="13572" width="7" style="66" customWidth="1"/>
    <col min="13573" max="13573" width="15.7109375" style="66" customWidth="1"/>
    <col min="13574" max="13574" width="13.5703125" style="66" customWidth="1"/>
    <col min="13575" max="13575" width="13.28515625" style="66" customWidth="1"/>
    <col min="13576" max="13576" width="14.28515625" style="66" customWidth="1"/>
    <col min="13577" max="13577" width="15.140625" style="66" customWidth="1"/>
    <col min="13578" max="13578" width="14.28515625" style="66" customWidth="1"/>
    <col min="13579" max="13825" width="9.140625" style="66"/>
    <col min="13826" max="13826" width="17.140625" style="66" customWidth="1"/>
    <col min="13827" max="13827" width="13" style="66" customWidth="1"/>
    <col min="13828" max="13828" width="7" style="66" customWidth="1"/>
    <col min="13829" max="13829" width="15.7109375" style="66" customWidth="1"/>
    <col min="13830" max="13830" width="13.5703125" style="66" customWidth="1"/>
    <col min="13831" max="13831" width="13.28515625" style="66" customWidth="1"/>
    <col min="13832" max="13832" width="14.28515625" style="66" customWidth="1"/>
    <col min="13833" max="13833" width="15.140625" style="66" customWidth="1"/>
    <col min="13834" max="13834" width="14.28515625" style="66" customWidth="1"/>
    <col min="13835" max="14081" width="9.140625" style="66"/>
    <col min="14082" max="14082" width="17.140625" style="66" customWidth="1"/>
    <col min="14083" max="14083" width="13" style="66" customWidth="1"/>
    <col min="14084" max="14084" width="7" style="66" customWidth="1"/>
    <col min="14085" max="14085" width="15.7109375" style="66" customWidth="1"/>
    <col min="14086" max="14086" width="13.5703125" style="66" customWidth="1"/>
    <col min="14087" max="14087" width="13.28515625" style="66" customWidth="1"/>
    <col min="14088" max="14088" width="14.28515625" style="66" customWidth="1"/>
    <col min="14089" max="14089" width="15.140625" style="66" customWidth="1"/>
    <col min="14090" max="14090" width="14.28515625" style="66" customWidth="1"/>
    <col min="14091" max="14337" width="9.140625" style="66"/>
    <col min="14338" max="14338" width="17.140625" style="66" customWidth="1"/>
    <col min="14339" max="14339" width="13" style="66" customWidth="1"/>
    <col min="14340" max="14340" width="7" style="66" customWidth="1"/>
    <col min="14341" max="14341" width="15.7109375" style="66" customWidth="1"/>
    <col min="14342" max="14342" width="13.5703125" style="66" customWidth="1"/>
    <col min="14343" max="14343" width="13.28515625" style="66" customWidth="1"/>
    <col min="14344" max="14344" width="14.28515625" style="66" customWidth="1"/>
    <col min="14345" max="14345" width="15.140625" style="66" customWidth="1"/>
    <col min="14346" max="14346" width="14.28515625" style="66" customWidth="1"/>
    <col min="14347" max="14593" width="9.140625" style="66"/>
    <col min="14594" max="14594" width="17.140625" style="66" customWidth="1"/>
    <col min="14595" max="14595" width="13" style="66" customWidth="1"/>
    <col min="14596" max="14596" width="7" style="66" customWidth="1"/>
    <col min="14597" max="14597" width="15.7109375" style="66" customWidth="1"/>
    <col min="14598" max="14598" width="13.5703125" style="66" customWidth="1"/>
    <col min="14599" max="14599" width="13.28515625" style="66" customWidth="1"/>
    <col min="14600" max="14600" width="14.28515625" style="66" customWidth="1"/>
    <col min="14601" max="14601" width="15.140625" style="66" customWidth="1"/>
    <col min="14602" max="14602" width="14.28515625" style="66" customWidth="1"/>
    <col min="14603" max="14849" width="9.140625" style="66"/>
    <col min="14850" max="14850" width="17.140625" style="66" customWidth="1"/>
    <col min="14851" max="14851" width="13" style="66" customWidth="1"/>
    <col min="14852" max="14852" width="7" style="66" customWidth="1"/>
    <col min="14853" max="14853" width="15.7109375" style="66" customWidth="1"/>
    <col min="14854" max="14854" width="13.5703125" style="66" customWidth="1"/>
    <col min="14855" max="14855" width="13.28515625" style="66" customWidth="1"/>
    <col min="14856" max="14856" width="14.28515625" style="66" customWidth="1"/>
    <col min="14857" max="14857" width="15.140625" style="66" customWidth="1"/>
    <col min="14858" max="14858" width="14.28515625" style="66" customWidth="1"/>
    <col min="14859" max="15105" width="9.140625" style="66"/>
    <col min="15106" max="15106" width="17.140625" style="66" customWidth="1"/>
    <col min="15107" max="15107" width="13" style="66" customWidth="1"/>
    <col min="15108" max="15108" width="7" style="66" customWidth="1"/>
    <col min="15109" max="15109" width="15.7109375" style="66" customWidth="1"/>
    <col min="15110" max="15110" width="13.5703125" style="66" customWidth="1"/>
    <col min="15111" max="15111" width="13.28515625" style="66" customWidth="1"/>
    <col min="15112" max="15112" width="14.28515625" style="66" customWidth="1"/>
    <col min="15113" max="15113" width="15.140625" style="66" customWidth="1"/>
    <col min="15114" max="15114" width="14.28515625" style="66" customWidth="1"/>
    <col min="15115" max="15361" width="9.140625" style="66"/>
    <col min="15362" max="15362" width="17.140625" style="66" customWidth="1"/>
    <col min="15363" max="15363" width="13" style="66" customWidth="1"/>
    <col min="15364" max="15364" width="7" style="66" customWidth="1"/>
    <col min="15365" max="15365" width="15.7109375" style="66" customWidth="1"/>
    <col min="15366" max="15366" width="13.5703125" style="66" customWidth="1"/>
    <col min="15367" max="15367" width="13.28515625" style="66" customWidth="1"/>
    <col min="15368" max="15368" width="14.28515625" style="66" customWidth="1"/>
    <col min="15369" max="15369" width="15.140625" style="66" customWidth="1"/>
    <col min="15370" max="15370" width="14.28515625" style="66" customWidth="1"/>
    <col min="15371" max="15617" width="9.140625" style="66"/>
    <col min="15618" max="15618" width="17.140625" style="66" customWidth="1"/>
    <col min="15619" max="15619" width="13" style="66" customWidth="1"/>
    <col min="15620" max="15620" width="7" style="66" customWidth="1"/>
    <col min="15621" max="15621" width="15.7109375" style="66" customWidth="1"/>
    <col min="15622" max="15622" width="13.5703125" style="66" customWidth="1"/>
    <col min="15623" max="15623" width="13.28515625" style="66" customWidth="1"/>
    <col min="15624" max="15624" width="14.28515625" style="66" customWidth="1"/>
    <col min="15625" max="15625" width="15.140625" style="66" customWidth="1"/>
    <col min="15626" max="15626" width="14.28515625" style="66" customWidth="1"/>
    <col min="15627" max="15873" width="9.140625" style="66"/>
    <col min="15874" max="15874" width="17.140625" style="66" customWidth="1"/>
    <col min="15875" max="15875" width="13" style="66" customWidth="1"/>
    <col min="15876" max="15876" width="7" style="66" customWidth="1"/>
    <col min="15877" max="15877" width="15.7109375" style="66" customWidth="1"/>
    <col min="15878" max="15878" width="13.5703125" style="66" customWidth="1"/>
    <col min="15879" max="15879" width="13.28515625" style="66" customWidth="1"/>
    <col min="15880" max="15880" width="14.28515625" style="66" customWidth="1"/>
    <col min="15881" max="15881" width="15.140625" style="66" customWidth="1"/>
    <col min="15882" max="15882" width="14.28515625" style="66" customWidth="1"/>
    <col min="15883" max="16129" width="9.140625" style="66"/>
    <col min="16130" max="16130" width="17.140625" style="66" customWidth="1"/>
    <col min="16131" max="16131" width="13" style="66" customWidth="1"/>
    <col min="16132" max="16132" width="7" style="66" customWidth="1"/>
    <col min="16133" max="16133" width="15.7109375" style="66" customWidth="1"/>
    <col min="16134" max="16134" width="13.5703125" style="66" customWidth="1"/>
    <col min="16135" max="16135" width="13.28515625" style="66" customWidth="1"/>
    <col min="16136" max="16136" width="14.28515625" style="66" customWidth="1"/>
    <col min="16137" max="16137" width="15.140625" style="66" customWidth="1"/>
    <col min="16138" max="16138" width="14.28515625" style="66" customWidth="1"/>
    <col min="16139" max="16384" width="9.140625" style="66"/>
  </cols>
  <sheetData>
    <row r="2" spans="2:10">
      <c r="B2" s="64" t="s">
        <v>76</v>
      </c>
      <c r="C2" s="64"/>
      <c r="D2" s="64"/>
      <c r="E2" s="64"/>
      <c r="F2" s="64"/>
      <c r="G2" s="64"/>
      <c r="H2" s="64"/>
      <c r="I2" s="64"/>
      <c r="J2" s="65"/>
    </row>
    <row r="3" spans="2:10">
      <c r="B3" s="67"/>
      <c r="C3" s="67"/>
      <c r="D3" s="67"/>
      <c r="E3" s="67"/>
      <c r="F3" s="67"/>
      <c r="G3" s="67"/>
      <c r="H3" s="67"/>
      <c r="I3" s="67"/>
      <c r="J3" s="67"/>
    </row>
    <row r="4" spans="2:10">
      <c r="B4" s="68"/>
      <c r="C4" s="69"/>
      <c r="D4" s="70"/>
      <c r="E4" s="71" t="s">
        <v>77</v>
      </c>
      <c r="F4" s="72"/>
      <c r="G4" s="73" t="s">
        <v>78</v>
      </c>
      <c r="H4" s="74"/>
      <c r="I4" s="75"/>
      <c r="J4" s="67"/>
    </row>
    <row r="5" spans="2:10" ht="39">
      <c r="B5" s="76" t="s">
        <v>79</v>
      </c>
      <c r="C5" s="77" t="s">
        <v>80</v>
      </c>
      <c r="D5" s="78"/>
      <c r="E5" s="79" t="s">
        <v>81</v>
      </c>
      <c r="F5" s="79" t="s">
        <v>82</v>
      </c>
      <c r="G5" s="80" t="s">
        <v>83</v>
      </c>
      <c r="H5" s="81" t="s">
        <v>84</v>
      </c>
      <c r="I5" s="75"/>
      <c r="J5" s="67"/>
    </row>
    <row r="6" spans="2:10" ht="15" customHeight="1">
      <c r="B6" s="82" t="s">
        <v>85</v>
      </c>
      <c r="C6" s="83" t="s">
        <v>86</v>
      </c>
      <c r="D6" s="84"/>
      <c r="E6" s="85"/>
      <c r="F6" s="86">
        <v>2860000</v>
      </c>
      <c r="G6" s="86">
        <v>343200</v>
      </c>
      <c r="H6" s="86">
        <f>+F6-G6</f>
        <v>2516800</v>
      </c>
      <c r="I6" s="75"/>
      <c r="J6" s="67"/>
    </row>
    <row r="7" spans="2:10">
      <c r="B7" s="87"/>
      <c r="C7" s="88"/>
      <c r="D7" s="88"/>
      <c r="E7" s="89"/>
      <c r="F7" s="86">
        <f>G7+H7</f>
        <v>0</v>
      </c>
      <c r="G7" s="86"/>
      <c r="H7" s="86"/>
      <c r="I7" s="67"/>
      <c r="J7" s="67"/>
    </row>
    <row r="8" spans="2:10">
      <c r="B8" s="89" t="s">
        <v>87</v>
      </c>
      <c r="C8" s="90"/>
      <c r="D8" s="90"/>
      <c r="E8" s="90"/>
      <c r="F8" s="91">
        <f>SUM(F6:F7)</f>
        <v>2860000</v>
      </c>
      <c r="G8" s="91">
        <f>SUM(G6:G7)</f>
        <v>343200</v>
      </c>
      <c r="H8" s="91">
        <f>SUM(H6:H7)</f>
        <v>2516800</v>
      </c>
      <c r="I8" s="67"/>
      <c r="J8" s="67"/>
    </row>
    <row r="9" spans="2:10">
      <c r="B9" s="92"/>
      <c r="C9" s="90"/>
      <c r="D9" s="90"/>
      <c r="E9" s="90"/>
      <c r="F9" s="90"/>
      <c r="G9" s="75"/>
      <c r="H9" s="75"/>
      <c r="I9" s="67"/>
    </row>
    <row r="10" spans="2:10">
      <c r="B10" s="92"/>
      <c r="C10" s="90"/>
      <c r="D10" s="90"/>
      <c r="E10" s="90"/>
      <c r="F10" s="90"/>
      <c r="G10" s="75"/>
      <c r="H10" s="75"/>
      <c r="I10" s="67"/>
    </row>
    <row r="11" spans="2:10">
      <c r="B11" s="92"/>
      <c r="C11" s="90"/>
      <c r="D11" s="90"/>
      <c r="E11" s="90"/>
      <c r="F11" s="90"/>
      <c r="G11" s="75"/>
      <c r="H11" s="75"/>
      <c r="I11" s="67"/>
    </row>
    <row r="12" spans="2:10">
      <c r="B12" s="67"/>
      <c r="C12" s="93" t="s">
        <v>88</v>
      </c>
      <c r="D12" s="94"/>
      <c r="E12" s="94"/>
      <c r="F12" s="94"/>
      <c r="G12" s="95">
        <v>1999.87</v>
      </c>
      <c r="H12" s="67"/>
      <c r="I12" s="67"/>
    </row>
    <row r="13" spans="2:10">
      <c r="B13" s="67"/>
      <c r="C13" s="93" t="s">
        <v>89</v>
      </c>
      <c r="D13" s="94"/>
      <c r="E13" s="94"/>
      <c r="F13" s="94"/>
      <c r="G13" s="96">
        <v>214018.56</v>
      </c>
      <c r="H13" s="67"/>
      <c r="I13" s="67"/>
    </row>
    <row r="14" spans="2:10">
      <c r="B14" s="67"/>
      <c r="C14" s="93" t="s">
        <v>90</v>
      </c>
      <c r="D14" s="94"/>
      <c r="E14" s="94"/>
      <c r="F14" s="94"/>
      <c r="G14" s="96">
        <v>182821</v>
      </c>
      <c r="H14" s="67"/>
      <c r="I14" s="67"/>
    </row>
    <row r="15" spans="2:10">
      <c r="B15" s="67"/>
      <c r="C15" s="93" t="s">
        <v>91</v>
      </c>
      <c r="D15" s="94"/>
      <c r="E15" s="94"/>
      <c r="F15" s="94"/>
      <c r="G15" s="95">
        <f>G12+G13-G14</f>
        <v>33197.429999999993</v>
      </c>
      <c r="H15" s="67"/>
      <c r="I15" s="67"/>
    </row>
    <row r="16" spans="2:10">
      <c r="B16" s="67"/>
      <c r="C16" s="97"/>
      <c r="D16" s="97"/>
      <c r="E16" s="97"/>
      <c r="F16" s="97"/>
      <c r="G16" s="97"/>
      <c r="H16" s="97"/>
      <c r="I16" s="67"/>
    </row>
    <row r="17" spans="2:8">
      <c r="B17" s="67"/>
      <c r="C17" s="93" t="s">
        <v>92</v>
      </c>
      <c r="D17" s="94"/>
      <c r="E17" s="94"/>
      <c r="F17" s="94"/>
      <c r="G17" s="94"/>
      <c r="H17" s="98">
        <v>-179064.56</v>
      </c>
    </row>
    <row r="18" spans="2:8">
      <c r="B18" s="67"/>
      <c r="C18" s="93" t="s">
        <v>93</v>
      </c>
      <c r="D18" s="94"/>
      <c r="E18" s="94"/>
      <c r="F18" s="94"/>
      <c r="G18" s="94"/>
      <c r="H18" s="99">
        <f>+G13</f>
        <v>214018.56</v>
      </c>
    </row>
    <row r="19" spans="2:8">
      <c r="B19" s="67"/>
      <c r="C19" s="93" t="s">
        <v>94</v>
      </c>
      <c r="D19" s="94"/>
      <c r="E19" s="94"/>
      <c r="F19" s="94"/>
      <c r="G19" s="94"/>
      <c r="H19" s="100"/>
    </row>
    <row r="20" spans="2:8">
      <c r="B20" s="67"/>
      <c r="C20" s="93" t="s">
        <v>95</v>
      </c>
      <c r="D20" s="94"/>
      <c r="E20" s="94"/>
      <c r="F20" s="94"/>
      <c r="G20" s="94"/>
      <c r="H20" s="101">
        <f>+G8</f>
        <v>343200</v>
      </c>
    </row>
    <row r="21" spans="2:8">
      <c r="B21" s="67"/>
      <c r="C21" s="102" t="s">
        <v>96</v>
      </c>
      <c r="D21" s="103"/>
      <c r="E21" s="103"/>
      <c r="F21" s="103"/>
      <c r="G21" s="103"/>
      <c r="H21" s="98">
        <f>H19+H18+H17-H20</f>
        <v>-308246</v>
      </c>
    </row>
  </sheetData>
  <mergeCells count="5">
    <mergeCell ref="B2:I2"/>
    <mergeCell ref="G4:H4"/>
    <mergeCell ref="C5:D5"/>
    <mergeCell ref="C6:D6"/>
    <mergeCell ref="C7:D7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Молодцова16</vt:lpstr>
      <vt:lpstr>текущ</vt:lpstr>
      <vt:lpstr>энергосбер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УЮТ-СЕРВИС</dc:creator>
  <cp:lastModifiedBy>ООО УЮТ-СЕРВИС</cp:lastModifiedBy>
  <dcterms:created xsi:type="dcterms:W3CDTF">2024-03-05T12:26:33Z</dcterms:created>
  <dcterms:modified xsi:type="dcterms:W3CDTF">2024-03-11T13:02:11Z</dcterms:modified>
</cp:coreProperties>
</file>