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Молодцова 2 к2" sheetId="2" r:id="rId1"/>
    <sheet name="текущ" sheetId="1" r:id="rId2"/>
  </sheets>
  <definedNames>
    <definedName name="_xlnm.Print_Area" localSheetId="0">'Молодцова 2 к2'!$C$7:$I$43</definedName>
  </definedNames>
  <calcPr calcId="125725"/>
</workbook>
</file>

<file path=xl/calcChain.xml><?xml version="1.0" encoding="utf-8"?>
<calcChain xmlns="http://schemas.openxmlformats.org/spreadsheetml/2006/main">
  <c r="E47" i="2"/>
  <c r="D44"/>
  <c r="F39"/>
  <c r="E39"/>
  <c r="E30"/>
  <c r="E43" s="1"/>
  <c r="D30"/>
  <c r="H29"/>
  <c r="H28"/>
  <c r="J27"/>
  <c r="H27"/>
  <c r="J26"/>
  <c r="H26"/>
  <c r="J25"/>
  <c r="H25"/>
  <c r="J24"/>
  <c r="H24"/>
  <c r="J23"/>
  <c r="H23"/>
  <c r="J22"/>
  <c r="H22"/>
  <c r="J21"/>
  <c r="F21"/>
  <c r="F30" s="1"/>
  <c r="E21"/>
  <c r="G21" s="1"/>
  <c r="G18"/>
  <c r="F18"/>
  <c r="F38" s="1"/>
  <c r="E18"/>
  <c r="E38" s="1"/>
  <c r="D18"/>
  <c r="K17"/>
  <c r="H17"/>
  <c r="K16"/>
  <c r="H16"/>
  <c r="K15"/>
  <c r="H15"/>
  <c r="K14"/>
  <c r="H14"/>
  <c r="K13"/>
  <c r="H13"/>
  <c r="H18" s="1"/>
  <c r="I16" i="1"/>
  <c r="D16"/>
  <c r="G44" i="2" l="1"/>
  <c r="G30"/>
  <c r="G43" s="1"/>
  <c r="F40"/>
  <c r="E40"/>
  <c r="F44"/>
  <c r="F46" s="1"/>
  <c r="H21"/>
  <c r="E44"/>
  <c r="E46" s="1"/>
  <c r="H44" l="1"/>
  <c r="K21"/>
  <c r="H30"/>
  <c r="H33" s="1"/>
</calcChain>
</file>

<file path=xl/sharedStrings.xml><?xml version="1.0" encoding="utf-8"?>
<sst xmlns="http://schemas.openxmlformats.org/spreadsheetml/2006/main" count="67" uniqueCount="60">
  <si>
    <t>ОТЧЕТ</t>
  </si>
  <si>
    <t>по выполнению плана текущего ремонта жилого дома</t>
  </si>
  <si>
    <t>№ 2/2 по ул. Молодцова с 01.09.2023г.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</si>
  <si>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</si>
  <si>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</si>
  <si>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</si>
  <si>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</si>
  <si>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</si>
  <si>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</si>
  <si>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</si>
  <si>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</si>
  <si>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</si>
  <si>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</si>
  <si>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274</t>
    </r>
    <r>
      <rPr>
        <b/>
        <sz val="11"/>
        <color indexed="8"/>
        <rFont val="Calibri"/>
        <family val="2"/>
        <charset val="204"/>
      </rPr>
      <t>.17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</si>
  <si>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</si>
  <si>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28.09 т.р.</t>
  </si>
  <si>
    <t>Ремонт тепловых сетей,тепловых пунктов и систем теплопотребления - 33.55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</si>
  <si>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</si>
  <si>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- 0.70  т.р.</t>
  </si>
  <si>
    <t>Расходные материалы -  0.63т.р.</t>
  </si>
  <si>
    <t>косметический ремонт фасада - 211.20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</si>
  <si>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</si>
  <si>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</si>
  <si>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</si>
  <si>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2/2  по ул. Молодцова с 01.09.2023г. по 31.12.2023г.</t>
  </si>
  <si>
    <t>наименование</t>
  </si>
  <si>
    <t>Задолженность населения на 01.09.2023г.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</si>
  <si>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</si>
  <si>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</si>
  <si>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</si>
  <si>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</si>
  <si>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</si>
  <si>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-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</si>
  <si>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</si>
  <si>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</si>
  <si>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</si>
  <si>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</si>
  <si>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</si>
  <si>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</si>
  <si>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</si>
  <si>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</si>
  <si>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</si>
  <si>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</si>
  <si>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</si>
  <si>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Н/2011-96 от 01.07.2011г.</t>
  </si>
  <si>
    <t>Текущий ремонт</t>
  </si>
  <si>
    <t>Домофон</t>
  </si>
  <si>
    <t>Лифт</t>
  </si>
  <si>
    <t>ООО "СЗЛК", ООО ИЦ "Ликон"</t>
  </si>
  <si>
    <t>антенна</t>
  </si>
  <si>
    <t>содержание и ремонт АППЗ</t>
  </si>
  <si>
    <t>т/о узлов учета теп/энергии</t>
  </si>
  <si>
    <t xml:space="preserve"> ООО"Энерго-Сервис"</t>
  </si>
  <si>
    <t>водоснабжение СОИ</t>
  </si>
  <si>
    <t>электроэнергия СОИ</t>
  </si>
  <si>
    <t>ООО "ПСК"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</si>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</sst>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4" fontId="11" fillId="0" borderId="9" xfId="2" applyNumberFormat="1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2" fontId="4" fillId="0" borderId="0" xfId="2" applyNumberFormat="1" applyFill="1"/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4" fontId="6" fillId="3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4" fontId="4" fillId="0" borderId="0" xfId="2" applyNumberFormat="1" applyFill="1"/>
    <xf numFmtId="0" fontId="14" fillId="0" borderId="8" xfId="2" applyFont="1" applyFill="1" applyBorder="1" applyAlignment="1">
      <alignment horizontal="center" vertical="center" wrapText="1"/>
    </xf>
    <xf numFmtId="4" fontId="13" fillId="0" borderId="9" xfId="2" applyNumberFormat="1" applyFont="1" applyFill="1" applyBorder="1" applyAlignment="1">
      <alignment horizontal="right" vertical="top" wrapText="1"/>
    </xf>
    <xf numFmtId="0" fontId="15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2" fontId="11" fillId="0" borderId="9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center" vertical="top" wrapText="1"/>
    </xf>
    <xf numFmtId="0" fontId="4" fillId="0" borderId="0" xfId="2" applyFont="1" applyFill="1"/>
    <xf numFmtId="0" fontId="6" fillId="0" borderId="0" xfId="2" applyFont="1" applyFill="1" applyBorder="1" applyAlignment="1">
      <alignment horizontal="center" vertical="top" wrapText="1"/>
    </xf>
    <xf numFmtId="4" fontId="6" fillId="3" borderId="0" xfId="2" applyNumberFormat="1" applyFont="1" applyFill="1" applyBorder="1" applyAlignment="1">
      <alignment vertical="top" wrapText="1"/>
    </xf>
    <xf numFmtId="4" fontId="6" fillId="0" borderId="0" xfId="2" applyNumberFormat="1" applyFont="1" applyFill="1" applyBorder="1" applyAlignment="1">
      <alignment vertical="top" wrapText="1"/>
    </xf>
    <xf numFmtId="0" fontId="16" fillId="0" borderId="0" xfId="2" applyFont="1" applyFill="1"/>
    <xf numFmtId="4" fontId="17" fillId="0" borderId="0" xfId="2" applyNumberFormat="1" applyFont="1" applyFill="1"/>
    <xf numFmtId="0" fontId="11" fillId="0" borderId="0" xfId="2" applyFont="1" applyFill="1"/>
    <xf numFmtId="0" fontId="18" fillId="0" borderId="0" xfId="2" applyFont="1" applyFill="1"/>
    <xf numFmtId="0" fontId="11" fillId="0" borderId="0" xfId="2" applyFont="1" applyFill="1" applyBorder="1"/>
    <xf numFmtId="0" fontId="13" fillId="0" borderId="0" xfId="2" applyFont="1" applyFill="1"/>
    <xf numFmtId="4" fontId="11" fillId="0" borderId="0" xfId="2" applyNumberFormat="1" applyFont="1" applyFill="1"/>
    <xf numFmtId="164" fontId="11" fillId="0" borderId="0" xfId="2" applyNumberFormat="1" applyFont="1" applyFill="1"/>
    <xf numFmtId="2" fontId="11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opLeftCell="C5" zoomScaleNormal="100" workbookViewId="0">
      <selection activeCell="C58" sqref="C58"/>
    </sheetView>
  </sheetViews>
  <sheetFormatPr defaultRowHeight="12.75"/>
  <cols>
    <col min="1" max="1" width="3.42578125" style="12" hidden="1" customWidth="1"/>
    <col min="2" max="2" width="9.140625" style="12" hidden="1" customWidth="1"/>
    <col min="3" max="3" width="29.42578125" style="57" customWidth="1"/>
    <col min="4" max="4" width="13.5703125" style="57" customWidth="1"/>
    <col min="5" max="5" width="12.7109375" style="57" customWidth="1"/>
    <col min="6" max="6" width="13.28515625" style="57" customWidth="1"/>
    <col min="7" max="7" width="11.85546875" style="57" customWidth="1"/>
    <col min="8" max="8" width="13" style="57" customWidth="1"/>
    <col min="9" max="9" width="24.85546875" style="57" customWidth="1"/>
    <col min="10" max="10" width="10.140625" style="12" hidden="1" customWidth="1"/>
    <col min="11" max="11" width="9.5703125" style="12" hidden="1" customWidth="1"/>
    <col min="12" max="12" width="9.140625" style="12"/>
    <col min="13" max="13" width="11.7109375" style="12" bestFit="1" customWidth="1"/>
    <col min="14" max="16384" width="9.140625" style="12"/>
  </cols>
  <sheetData>
    <row r="1" spans="3:14" ht="12.75" hidden="1" customHeight="1">
      <c r="C1" s="11"/>
      <c r="D1" s="11"/>
      <c r="E1" s="11"/>
      <c r="F1" s="11"/>
      <c r="G1" s="11"/>
      <c r="H1" s="11"/>
      <c r="I1" s="11"/>
    </row>
    <row r="2" spans="3:14" ht="13.5" hidden="1" customHeight="1" thickBot="1">
      <c r="C2" s="11"/>
      <c r="D2" s="11"/>
      <c r="E2" s="11" t="s">
        <v>21</v>
      </c>
      <c r="F2" s="11"/>
      <c r="G2" s="11"/>
      <c r="H2" s="11"/>
      <c r="I2" s="11"/>
    </row>
    <row r="3" spans="3:14" ht="13.5" hidden="1" customHeight="1" thickBot="1">
      <c r="C3" s="13"/>
      <c r="D3" s="14"/>
      <c r="E3" s="15"/>
      <c r="F3" s="15"/>
      <c r="G3" s="15"/>
      <c r="H3" s="15"/>
      <c r="I3" s="16"/>
    </row>
    <row r="4" spans="3:14" ht="12.75" hidden="1" customHeight="1">
      <c r="C4" s="17"/>
      <c r="D4" s="17"/>
      <c r="E4" s="18"/>
      <c r="F4" s="18"/>
      <c r="G4" s="18"/>
      <c r="H4" s="18"/>
      <c r="I4" s="18"/>
    </row>
    <row r="5" spans="3:14" ht="12.75" customHeight="1">
      <c r="C5" s="17"/>
      <c r="D5" s="17"/>
      <c r="E5" s="18"/>
      <c r="F5" s="18"/>
      <c r="G5" s="18"/>
      <c r="H5" s="18"/>
      <c r="I5" s="18"/>
    </row>
    <row r="6" spans="3:14" ht="12.75" customHeight="1">
      <c r="C6" s="17"/>
      <c r="D6" s="17"/>
      <c r="E6" s="18"/>
      <c r="F6" s="18"/>
      <c r="G6" s="18"/>
      <c r="H6" s="18"/>
      <c r="I6" s="18"/>
    </row>
    <row r="7" spans="3:14" ht="14.25">
      <c r="C7" s="19" t="s">
        <v>22</v>
      </c>
      <c r="D7" s="19"/>
      <c r="E7" s="19"/>
      <c r="F7" s="19"/>
      <c r="G7" s="19"/>
      <c r="H7" s="19"/>
      <c r="I7" s="19"/>
    </row>
    <row r="8" spans="3:14">
      <c r="C8" s="20" t="s">
        <v>23</v>
      </c>
      <c r="D8" s="20"/>
      <c r="E8" s="20"/>
      <c r="F8" s="20"/>
      <c r="G8" s="20"/>
      <c r="H8" s="20"/>
      <c r="I8" s="20"/>
    </row>
    <row r="9" spans="3:14">
      <c r="C9" s="20" t="s">
        <v>24</v>
      </c>
      <c r="D9" s="20"/>
      <c r="E9" s="20"/>
      <c r="F9" s="20"/>
      <c r="G9" s="20"/>
      <c r="H9" s="20"/>
      <c r="I9" s="20"/>
    </row>
    <row r="10" spans="3:14" ht="6" customHeight="1" thickBot="1">
      <c r="C10" s="21"/>
      <c r="D10" s="21"/>
      <c r="E10" s="21"/>
      <c r="F10" s="21"/>
      <c r="G10" s="21"/>
      <c r="H10" s="21"/>
      <c r="I10" s="21"/>
    </row>
    <row r="11" spans="3:14" ht="48" customHeight="1" thickBot="1">
      <c r="C11" s="22" t="s">
        <v>25</v>
      </c>
      <c r="D11" s="23" t="s">
        <v>26</v>
      </c>
      <c r="E11" s="24" t="s">
        <v>27</v>
      </c>
      <c r="F11" s="24" t="s">
        <v>28</v>
      </c>
      <c r="G11" s="24" t="s">
        <v>29</v>
      </c>
      <c r="H11" s="24" t="s">
        <v>30</v>
      </c>
      <c r="I11" s="23" t="s">
        <v>31</v>
      </c>
      <c r="N11" s="12" t="s">
        <v>32</v>
      </c>
    </row>
    <row r="12" spans="3:14" ht="13.5" hidden="1" customHeight="1" thickBot="1">
      <c r="C12" s="25" t="s">
        <v>33</v>
      </c>
      <c r="D12" s="26"/>
      <c r="E12" s="26"/>
      <c r="F12" s="26"/>
      <c r="G12" s="26"/>
      <c r="H12" s="26"/>
      <c r="I12" s="27"/>
    </row>
    <row r="13" spans="3:14" ht="13.5" hidden="1" customHeight="1" thickBot="1">
      <c r="C13" s="28" t="s">
        <v>34</v>
      </c>
      <c r="D13" s="29"/>
      <c r="E13" s="30"/>
      <c r="F13" s="30"/>
      <c r="G13" s="30"/>
      <c r="H13" s="30">
        <f>+D13+E13-F13</f>
        <v>0</v>
      </c>
      <c r="I13" s="31" t="s">
        <v>35</v>
      </c>
      <c r="K13" s="32">
        <f>296779.83+13620.46+24057.6+20806.55</f>
        <v>355264.44</v>
      </c>
    </row>
    <row r="14" spans="3:14" ht="13.5" hidden="1" customHeight="1" thickBot="1">
      <c r="C14" s="28" t="s">
        <v>36</v>
      </c>
      <c r="D14" s="29"/>
      <c r="E14" s="33"/>
      <c r="F14" s="33"/>
      <c r="G14" s="30"/>
      <c r="H14" s="30">
        <f>+D14+E14-F14</f>
        <v>0</v>
      </c>
      <c r="I14" s="34"/>
      <c r="K14" s="32">
        <f>122563.6-31387.15+19392.6+27181.68+12478.77</f>
        <v>150229.5</v>
      </c>
    </row>
    <row r="15" spans="3:14" ht="13.5" hidden="1" customHeight="1" thickBot="1">
      <c r="C15" s="28" t="s">
        <v>37</v>
      </c>
      <c r="D15" s="29"/>
      <c r="E15" s="33"/>
      <c r="F15" s="33"/>
      <c r="G15" s="30"/>
      <c r="H15" s="30">
        <f>+D15+E15-F15</f>
        <v>0</v>
      </c>
      <c r="I15" s="34"/>
      <c r="K15" s="12">
        <f>27522.58+60897.51-9854.95+5691.12</f>
        <v>84256.26</v>
      </c>
    </row>
    <row r="16" spans="3:14" ht="13.5" hidden="1" customHeight="1" thickBot="1">
      <c r="C16" s="28" t="s">
        <v>38</v>
      </c>
      <c r="D16" s="29"/>
      <c r="E16" s="33"/>
      <c r="F16" s="33"/>
      <c r="G16" s="30"/>
      <c r="H16" s="30">
        <f>+D16+E16-F16</f>
        <v>0</v>
      </c>
      <c r="I16" s="34"/>
      <c r="K16" s="12">
        <f>9535.48-0.15+23371.94-3434.67+3950.92+19355.66-4443+1555.85</f>
        <v>49892.029999999992</v>
      </c>
    </row>
    <row r="17" spans="3:13" ht="13.5" hidden="1" customHeight="1" thickBot="1">
      <c r="C17" s="28" t="s">
        <v>39</v>
      </c>
      <c r="D17" s="29"/>
      <c r="E17" s="33"/>
      <c r="F17" s="33"/>
      <c r="G17" s="30"/>
      <c r="H17" s="30">
        <f>+D17+E17-F17</f>
        <v>0</v>
      </c>
      <c r="I17" s="35"/>
      <c r="K17" s="12">
        <f>17.54-15.7+14.6+36.62+1865.27-53.14+4151.44-118.34+417.04-67.6</f>
        <v>6247.7299999999987</v>
      </c>
    </row>
    <row r="18" spans="3:13" ht="13.5" hidden="1" customHeight="1" thickBot="1">
      <c r="C18" s="28" t="s">
        <v>40</v>
      </c>
      <c r="D18" s="36">
        <f>SUM(D13:D17)</f>
        <v>0</v>
      </c>
      <c r="E18" s="37">
        <f>SUM(E13:E17)</f>
        <v>0</v>
      </c>
      <c r="F18" s="37">
        <f>SUM(F13:F17)</f>
        <v>0</v>
      </c>
      <c r="G18" s="37">
        <f>SUM(G13:G17)</f>
        <v>0</v>
      </c>
      <c r="H18" s="37">
        <f>SUM(H13:H17)</f>
        <v>0</v>
      </c>
      <c r="I18" s="28"/>
    </row>
    <row r="19" spans="3:13" ht="13.5" customHeight="1" thickBot="1">
      <c r="C19" s="38" t="s">
        <v>41</v>
      </c>
      <c r="D19" s="38"/>
      <c r="E19" s="38"/>
      <c r="F19" s="38"/>
      <c r="G19" s="38"/>
      <c r="H19" s="38"/>
      <c r="I19" s="38"/>
    </row>
    <row r="20" spans="3:13" ht="58.5" customHeight="1" thickBot="1">
      <c r="C20" s="39" t="s">
        <v>25</v>
      </c>
      <c r="D20" s="23" t="s">
        <v>26</v>
      </c>
      <c r="E20" s="24" t="s">
        <v>27</v>
      </c>
      <c r="F20" s="24" t="s">
        <v>28</v>
      </c>
      <c r="G20" s="24" t="s">
        <v>29</v>
      </c>
      <c r="H20" s="24" t="s">
        <v>30</v>
      </c>
      <c r="I20" s="40" t="s">
        <v>42</v>
      </c>
    </row>
    <row r="21" spans="3:13" ht="23.25" customHeight="1" thickBot="1">
      <c r="C21" s="22" t="s">
        <v>43</v>
      </c>
      <c r="D21" s="41"/>
      <c r="E21" s="42">
        <f>714372.04+91080</f>
        <v>805452.04</v>
      </c>
      <c r="F21" s="42">
        <f>15180+491500.97</f>
        <v>506680.97</v>
      </c>
      <c r="G21" s="42">
        <f>+E21</f>
        <v>805452.04</v>
      </c>
      <c r="H21" s="42">
        <f t="shared" ref="H21:H29" si="0">+D21+E21-F21</f>
        <v>298771.07000000007</v>
      </c>
      <c r="I21" s="43" t="s">
        <v>44</v>
      </c>
      <c r="J21" s="44">
        <f>212696.57-0.05+30.17+114.15+10.59+105.21-D21</f>
        <v>212956.64</v>
      </c>
      <c r="K21" s="44">
        <f>621.42-15.43+214940.14-105.67+2538.39-64.63+272.23-13.31+2530.91+4.1-3.84+40.6-35.06-H21</f>
        <v>-78061.22000000003</v>
      </c>
    </row>
    <row r="22" spans="3:13" ht="14.25" customHeight="1" thickBot="1">
      <c r="C22" s="28" t="s">
        <v>45</v>
      </c>
      <c r="D22" s="29"/>
      <c r="E22" s="30">
        <v>229385.52</v>
      </c>
      <c r="F22" s="30">
        <v>157817.89000000001</v>
      </c>
      <c r="G22" s="42">
        <v>274171.07</v>
      </c>
      <c r="H22" s="42">
        <f t="shared" si="0"/>
        <v>71567.629999999976</v>
      </c>
      <c r="I22" s="45"/>
      <c r="J22" s="44">
        <f>41847.11-66.21</f>
        <v>41780.9</v>
      </c>
      <c r="M22" s="44"/>
    </row>
    <row r="23" spans="3:13" ht="13.5" customHeight="1" thickBot="1">
      <c r="C23" s="39" t="s">
        <v>46</v>
      </c>
      <c r="D23" s="46"/>
      <c r="E23" s="30">
        <v>18569.84</v>
      </c>
      <c r="F23" s="30">
        <v>12631.02</v>
      </c>
      <c r="G23" s="42">
        <v>12960</v>
      </c>
      <c r="H23" s="42">
        <f t="shared" si="0"/>
        <v>5938.82</v>
      </c>
      <c r="I23" s="47"/>
      <c r="J23" s="12">
        <f>11003.6-276.5</f>
        <v>10727.1</v>
      </c>
    </row>
    <row r="24" spans="3:13" ht="12.75" customHeight="1" thickBot="1">
      <c r="C24" s="28" t="s">
        <v>47</v>
      </c>
      <c r="D24" s="29"/>
      <c r="E24" s="30">
        <v>96135.87</v>
      </c>
      <c r="F24" s="30">
        <v>66582.850000000006</v>
      </c>
      <c r="G24" s="42">
        <v>103580.08</v>
      </c>
      <c r="H24" s="42">
        <f t="shared" si="0"/>
        <v>29553.01999999999</v>
      </c>
      <c r="I24" s="47" t="s">
        <v>48</v>
      </c>
      <c r="J24" s="12">
        <f>27388.47-451.7</f>
        <v>26936.77</v>
      </c>
    </row>
    <row r="25" spans="3:13" ht="15.75" customHeight="1" thickBot="1">
      <c r="C25" s="28" t="s">
        <v>49</v>
      </c>
      <c r="D25" s="29"/>
      <c r="E25" s="33">
        <v>13107.88</v>
      </c>
      <c r="F25" s="33">
        <v>8827.57</v>
      </c>
      <c r="G25" s="42"/>
      <c r="H25" s="42">
        <f t="shared" si="0"/>
        <v>4280.3099999999995</v>
      </c>
      <c r="I25" s="48"/>
      <c r="J25" s="12">
        <f>2078.94-38.01</f>
        <v>2040.93</v>
      </c>
    </row>
    <row r="26" spans="3:13" ht="13.5" customHeight="1" thickBot="1">
      <c r="C26" s="39" t="s">
        <v>50</v>
      </c>
      <c r="D26" s="29"/>
      <c r="E26" s="33">
        <v>94667.04</v>
      </c>
      <c r="F26" s="33">
        <v>65132.65</v>
      </c>
      <c r="G26" s="42"/>
      <c r="H26" s="42">
        <f t="shared" si="0"/>
        <v>29534.389999999992</v>
      </c>
      <c r="I26" s="47"/>
      <c r="J26" s="12">
        <f>32854.33-78.79</f>
        <v>32775.54</v>
      </c>
    </row>
    <row r="27" spans="3:13" ht="13.5" customHeight="1" thickBot="1">
      <c r="C27" s="28" t="s">
        <v>51</v>
      </c>
      <c r="D27" s="49"/>
      <c r="E27" s="33">
        <v>76461.84</v>
      </c>
      <c r="F27" s="33">
        <v>52607.16</v>
      </c>
      <c r="G27" s="42">
        <v>14125.65</v>
      </c>
      <c r="H27" s="42">
        <f t="shared" si="0"/>
        <v>23854.679999999993</v>
      </c>
      <c r="I27" s="48" t="s">
        <v>52</v>
      </c>
      <c r="J27" s="12">
        <f>6091.41-113.99</f>
        <v>5977.42</v>
      </c>
    </row>
    <row r="28" spans="3:13" ht="13.5" customHeight="1" thickBot="1">
      <c r="C28" s="28" t="s">
        <v>53</v>
      </c>
      <c r="D28" s="49"/>
      <c r="E28" s="33"/>
      <c r="F28" s="33"/>
      <c r="G28" s="42"/>
      <c r="H28" s="42">
        <f t="shared" si="0"/>
        <v>0</v>
      </c>
      <c r="I28" s="48"/>
    </row>
    <row r="29" spans="3:13" ht="13.5" customHeight="1" thickBot="1">
      <c r="C29" s="28" t="s">
        <v>54</v>
      </c>
      <c r="D29" s="49"/>
      <c r="E29" s="33"/>
      <c r="F29" s="33"/>
      <c r="G29" s="42"/>
      <c r="H29" s="42">
        <f t="shared" si="0"/>
        <v>0</v>
      </c>
      <c r="I29" s="48" t="s">
        <v>55</v>
      </c>
    </row>
    <row r="30" spans="3:13" s="51" customFormat="1" ht="13.5" customHeight="1" thickBot="1">
      <c r="C30" s="28" t="s">
        <v>40</v>
      </c>
      <c r="D30" s="36">
        <f>SUM(D21:D29)</f>
        <v>0</v>
      </c>
      <c r="E30" s="37">
        <f>SUM(E21:E29)</f>
        <v>1333780.03</v>
      </c>
      <c r="F30" s="37">
        <f>SUM(F21:F29)</f>
        <v>870280.11</v>
      </c>
      <c r="G30" s="37">
        <f>SUM(G21:G29)</f>
        <v>1210288.8400000001</v>
      </c>
      <c r="H30" s="37">
        <f>SUM(H21:H29)</f>
        <v>463499.92000000004</v>
      </c>
      <c r="I30" s="50"/>
    </row>
    <row r="31" spans="3:13" s="51" customFormat="1" ht="13.5" customHeight="1">
      <c r="C31" s="52"/>
      <c r="D31" s="53"/>
      <c r="E31" s="54"/>
      <c r="F31" s="54"/>
      <c r="G31" s="54"/>
      <c r="H31" s="54"/>
      <c r="I31" s="52"/>
    </row>
    <row r="32" spans="3:13" s="51" customFormat="1" ht="13.5" customHeight="1">
      <c r="C32" s="52"/>
      <c r="D32" s="53"/>
      <c r="E32" s="54"/>
      <c r="F32" s="54"/>
      <c r="G32" s="54"/>
      <c r="H32" s="54"/>
      <c r="I32" s="52"/>
    </row>
    <row r="33" spans="3:8" ht="20.25" customHeight="1">
      <c r="C33" s="55" t="s">
        <v>56</v>
      </c>
      <c r="D33" s="55"/>
      <c r="E33" s="55"/>
      <c r="F33" s="55"/>
      <c r="G33" s="55"/>
      <c r="H33" s="56">
        <f>+H18+H30</f>
        <v>463499.92000000004</v>
      </c>
    </row>
    <row r="34" spans="3:8" ht="12" customHeight="1">
      <c r="C34" s="58" t="s">
        <v>57</v>
      </c>
      <c r="D34" s="58"/>
      <c r="F34" s="59"/>
      <c r="G34" s="59"/>
      <c r="H34" s="59"/>
    </row>
    <row r="35" spans="3:8" ht="12.75" hidden="1" customHeight="1">
      <c r="C35" s="60" t="s">
        <v>58</v>
      </c>
    </row>
    <row r="36" spans="3:8" hidden="1">
      <c r="C36" s="12"/>
      <c r="D36" s="12"/>
      <c r="E36" s="12"/>
      <c r="F36" s="12"/>
      <c r="G36" s="12"/>
      <c r="H36" s="12"/>
    </row>
    <row r="37" spans="3:8" hidden="1">
      <c r="D37" s="61"/>
      <c r="E37" s="61"/>
      <c r="F37" s="61"/>
      <c r="G37" s="61"/>
      <c r="H37" s="61"/>
    </row>
    <row r="38" spans="3:8" hidden="1">
      <c r="D38" s="62"/>
      <c r="E38" s="61">
        <f>+E18+E30</f>
        <v>1333780.03</v>
      </c>
      <c r="F38" s="61">
        <f>+F18+F30</f>
        <v>870280.11</v>
      </c>
    </row>
    <row r="39" spans="3:8" hidden="1">
      <c r="E39" s="63">
        <f>1231799.67+7410871.83</f>
        <v>8642671.5</v>
      </c>
      <c r="F39" s="57">
        <f>5042309.03+960175.26</f>
        <v>6002484.29</v>
      </c>
    </row>
    <row r="40" spans="3:8" hidden="1">
      <c r="E40" s="61">
        <f>+E39-E38</f>
        <v>7308891.4699999997</v>
      </c>
      <c r="F40" s="61">
        <f>+F39-F38</f>
        <v>5132204.18</v>
      </c>
    </row>
    <row r="43" spans="3:8">
      <c r="C43" s="57" t="s">
        <v>59</v>
      </c>
      <c r="E43" s="61">
        <f>++E30+E18+26000+310788.36</f>
        <v>1670568.3900000001</v>
      </c>
      <c r="F43" s="61"/>
      <c r="G43" s="61">
        <f>+G30+G18</f>
        <v>1210288.8400000001</v>
      </c>
    </row>
    <row r="44" spans="3:8" hidden="1">
      <c r="D44" s="61">
        <f>+D21+D22+D26</f>
        <v>0</v>
      </c>
      <c r="E44" s="61">
        <f>+E21+E22+E26</f>
        <v>1129504.6000000001</v>
      </c>
      <c r="F44" s="61">
        <f>+F21+F22+F26</f>
        <v>729631.51</v>
      </c>
      <c r="G44" s="61">
        <f>+G21+G22+G26</f>
        <v>1079623.1100000001</v>
      </c>
      <c r="H44" s="61">
        <f>+H21+H22+H26</f>
        <v>399873.09000000008</v>
      </c>
    </row>
    <row r="45" spans="3:8" hidden="1">
      <c r="E45" s="57">
        <v>6056847.9800000004</v>
      </c>
      <c r="F45" s="57">
        <v>5965352.5800000001</v>
      </c>
    </row>
    <row r="46" spans="3:8" hidden="1">
      <c r="E46" s="61">
        <f>+E45-E44</f>
        <v>4927343.3800000008</v>
      </c>
      <c r="F46" s="61">
        <f>+F45-F44</f>
        <v>5235721.07</v>
      </c>
    </row>
    <row r="47" spans="3:8" hidden="1">
      <c r="E47" s="57">
        <f>145852.13+423343.92</f>
        <v>569196.05000000005</v>
      </c>
    </row>
  </sheetData>
  <mergeCells count="8">
    <mergeCell ref="C19:I19"/>
    <mergeCell ref="I21:I22"/>
    <mergeCell ref="C7:I7"/>
    <mergeCell ref="C8:I8"/>
    <mergeCell ref="C9:I9"/>
    <mergeCell ref="C10:I10"/>
    <mergeCell ref="C12:I12"/>
    <mergeCell ref="I13:I17"/>
  </mergeCells>
  <pageMargins left="0.59055118110236227" right="0" top="0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26"/>
  <sheetViews>
    <sheetView tabSelected="1" topLeftCell="A11" zoomScaleNormal="100" zoomScaleSheetLayoutView="120" workbookViewId="0">
      <selection activeCell="D38" sqref="D38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9" width="15.140625" customWidth="1"/>
  </cols>
  <sheetData>
    <row r="12" spans="1:9">
      <c r="A12" s="1" t="s">
        <v>0</v>
      </c>
      <c r="B12" s="1"/>
      <c r="C12" s="1"/>
      <c r="D12" s="1"/>
      <c r="E12" s="1"/>
      <c r="F12" s="1"/>
      <c r="G12" s="1"/>
      <c r="H12" s="1"/>
      <c r="I12" s="1"/>
    </row>
    <row r="13" spans="1:9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2</v>
      </c>
      <c r="B14" s="1"/>
      <c r="C14" s="1"/>
      <c r="D14" s="1"/>
      <c r="E14" s="1"/>
      <c r="F14" s="1"/>
      <c r="G14" s="1"/>
      <c r="H14" s="1"/>
      <c r="I14" s="1"/>
    </row>
    <row r="15" spans="1:9" ht="60">
      <c r="A15" s="2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4" t="s">
        <v>8</v>
      </c>
      <c r="G15" s="4" t="s">
        <v>9</v>
      </c>
      <c r="H15" s="2" t="s">
        <v>10</v>
      </c>
      <c r="I15" s="2" t="s">
        <v>11</v>
      </c>
    </row>
    <row r="16" spans="1:9">
      <c r="A16" s="5" t="s">
        <v>12</v>
      </c>
      <c r="B16" s="6"/>
      <c r="C16" s="6"/>
      <c r="D16" s="6">
        <f>229.38552</f>
        <v>229.38552000000001</v>
      </c>
      <c r="E16" s="6">
        <v>157.81789000000001</v>
      </c>
      <c r="F16" s="6">
        <v>0</v>
      </c>
      <c r="G16" s="6">
        <v>274.17106999999999</v>
      </c>
      <c r="H16" s="6">
        <v>71.567629999999994</v>
      </c>
      <c r="I16" s="7">
        <f>B16+D16+F16-G16</f>
        <v>-44.785549999999972</v>
      </c>
    </row>
    <row r="18" spans="1:9">
      <c r="A18" t="s">
        <v>13</v>
      </c>
    </row>
    <row r="19" spans="1:9">
      <c r="A19" s="8" t="s">
        <v>14</v>
      </c>
    </row>
    <row r="20" spans="1:9">
      <c r="A20" s="8" t="s">
        <v>15</v>
      </c>
    </row>
    <row r="21" spans="1:9">
      <c r="A21" s="8" t="s">
        <v>16</v>
      </c>
    </row>
    <row r="22" spans="1:9">
      <c r="A22" s="9" t="s">
        <v>17</v>
      </c>
    </row>
    <row r="23" spans="1:9">
      <c r="A23" s="9" t="s">
        <v>18</v>
      </c>
    </row>
    <row r="24" spans="1:9">
      <c r="A24" t="s">
        <v>19</v>
      </c>
      <c r="I24" s="10"/>
    </row>
    <row r="25" spans="1:9">
      <c r="A25" t="s">
        <v>20</v>
      </c>
      <c r="I25" s="10"/>
    </row>
    <row r="26" spans="1:9">
      <c r="I26" s="10"/>
    </row>
  </sheetData>
  <mergeCells count="3">
    <mergeCell ref="A12:I12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Молодцова 2 к2</vt:lpstr>
      <vt:lpstr>текущ</vt:lpstr>
      <vt:lpstr>'Молодцова 2 к2'!Область_печати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2024-03-05T12:12:02Z</dcterms:created>
  <dcterms:modified xsi:type="dcterms:W3CDTF">2024-03-05T12:12:54Z</dcterms:modified>
</cp:coreProperties>
</file>