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Молодцова 3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D62" i="1"/>
  <c r="D60"/>
  <c r="H57"/>
  <c r="F56"/>
  <c r="E56"/>
  <c r="D56"/>
  <c r="D46"/>
  <c r="J45"/>
  <c r="H45"/>
  <c r="F44"/>
  <c r="E44"/>
  <c r="G44" s="1"/>
  <c r="F43"/>
  <c r="E43"/>
  <c r="G43" s="1"/>
  <c r="G46" s="1"/>
  <c r="G58" s="1"/>
  <c r="K42"/>
  <c r="J42"/>
  <c r="H42"/>
  <c r="F42"/>
  <c r="F46" s="1"/>
  <c r="J41"/>
  <c r="H41"/>
  <c r="J40"/>
  <c r="H40"/>
  <c r="K39"/>
  <c r="J39"/>
  <c r="H39"/>
  <c r="J38"/>
  <c r="H38"/>
  <c r="G38"/>
  <c r="H37"/>
  <c r="J36"/>
  <c r="H36"/>
  <c r="J35"/>
  <c r="H35"/>
  <c r="G35"/>
  <c r="G56" s="1"/>
  <c r="G32"/>
  <c r="E32"/>
  <c r="D32"/>
  <c r="L31"/>
  <c r="K31"/>
  <c r="J31"/>
  <c r="H31"/>
  <c r="K30"/>
  <c r="J30"/>
  <c r="H30"/>
  <c r="K29"/>
  <c r="J29"/>
  <c r="H29"/>
  <c r="K28"/>
  <c r="J28"/>
  <c r="H28"/>
  <c r="F28"/>
  <c r="F32" s="1"/>
  <c r="K27"/>
  <c r="J27"/>
  <c r="H27"/>
  <c r="H32" s="1"/>
  <c r="H52" l="1"/>
  <c r="H46"/>
  <c r="H43"/>
  <c r="H44"/>
  <c r="E46"/>
  <c r="E58" s="1"/>
  <c r="H56"/>
  <c r="K35"/>
</calcChain>
</file>

<file path=xl/sharedStrings.xml><?xml version="1.0" encoding="utf-8"?>
<sst xmlns="http://schemas.openxmlformats.org/spreadsheetml/2006/main" count="87" uniqueCount="79">
  <si>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</si>
  <si>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</si>
  <si>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</si>
  <si>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Молодцова с 01.01.2023. по 31.12.20223.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</si>
  <si>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</si>
  <si>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</si>
  <si>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</si>
  <si>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</si>
  <si>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</si>
  <si>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</si>
  <si>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</si>
  <si>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</si>
  <si>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</si>
  <si>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</si>
  <si>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</si>
  <si>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</si>
  <si>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</si>
  <si>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</si>
  <si>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</si>
  <si>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</si>
  <si>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</si>
  <si>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</si>
  <si>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Н/2008-18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</si>
  <si>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</si>
  <si>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</si>
  <si>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</si>
  <si>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</si>
  <si>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</si>
  <si>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</si>
  <si>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</si>
  <si>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</si>
  <si>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</si>
  <si>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</si>
  <si>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</si>
  <si>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</si>
  <si>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</si>
  <si>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</si>
  <si>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</si>
  <si>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</si>
  <si>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</si>
  <si>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42965,00 руб. </t>
  </si>
  <si>
    <t>ООО "Икс-Трим", АО "Эр-телеком холдинг", ООО "СкайНэт", АО "Северен Телеком", ПАО "Ростелеком"</t>
  </si>
  <si>
    <t>Размещение рекламы</t>
  </si>
  <si>
    <t>Поступило от ИП Люта Е.Н. за размещение рекламы 21000,00 руб.</t>
  </si>
  <si>
    <t>ИП Люта Е.Н.</t>
  </si>
  <si>
    <t>Дараселия Г.Г.</t>
  </si>
  <si>
    <t xml:space="preserve">Поступило от Дараселия Г.Г. за управление и содержание общедомового имущества 13976,58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</si>
  <si>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</si>
  <si>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</si>
  <si>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</si>
  <si>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</si>
  <si>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</si>
  <si>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</si>
  <si>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3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</si>
  <si>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</si>
  <si>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</si>
  <si>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</si>
  <si>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</si>
  <si>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</si>
  <si>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</si>
  <si>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</si>
  <si>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</si>
  <si>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</si>
  <si>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</si>
  <si>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536.23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</si>
  <si>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</si>
  <si>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- 94.46 т.р.</t>
  </si>
  <si>
    <t>Ремонт тепловых сетей,тепловых пунктов и систем теплопотребления - 10.77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</si>
  <si>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</si>
  <si>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- 1.18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</si>
  <si>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</si>
  <si>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</si>
  <si>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6.49 т.р.</t>
  </si>
  <si>
    <t>Аварийные работы - 3.29т.р.</t>
  </si>
  <si>
    <t>Расходные материалы - 1.16 т.р.</t>
  </si>
  <si>
    <t>Материалы для ремонта лифтового оборудования - 12.52т.р.</t>
  </si>
  <si>
    <t>ремонтные работы на лифтах- 35.0 т.р.</t>
  </si>
  <si>
    <t>ремонт мягкой кровли- 340.69 т.р.</t>
  </si>
  <si>
    <t>замена оконных блоков - 30.67 т.р.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</si>
</sst>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3" borderId="3" xfId="0" applyNumberFormat="1" applyFont="1" applyFill="1" applyBorder="1" applyAlignment="1">
      <alignment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righ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0" fillId="4" borderId="0" xfId="0" applyFill="1"/>
    <xf numFmtId="0" fontId="5" fillId="4" borderId="13" xfId="0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0" fillId="0" borderId="0" xfId="0" applyFont="1" applyFill="1" applyBorder="1"/>
    <xf numFmtId="0" fontId="12" fillId="0" borderId="0" xfId="0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9" fillId="3" borderId="0" xfId="1" applyFont="1" applyFill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opLeftCell="C29" zoomScaleNormal="100" workbookViewId="0">
      <selection activeCell="O70" sqref="O70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7109375" style="61" customWidth="1"/>
    <col min="4" max="4" width="13" style="61" customWidth="1"/>
    <col min="5" max="5" width="11.85546875" style="61" customWidth="1"/>
    <col min="6" max="6" width="13.28515625" style="61" customWidth="1"/>
    <col min="7" max="7" width="11.85546875" style="61" customWidth="1"/>
    <col min="8" max="8" width="13" style="61" customWidth="1"/>
    <col min="9" max="9" width="24.28515625" style="61" customWidth="1"/>
    <col min="10" max="10" width="10.140625" style="2" hidden="1" customWidth="1"/>
    <col min="11" max="11" width="10.5703125" style="2" hidden="1" customWidth="1"/>
    <col min="12" max="12" width="0" style="2" hidden="1" customWidth="1"/>
    <col min="13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2" ht="12.75" customHeight="1">
      <c r="C17" s="7"/>
      <c r="D17" s="7"/>
      <c r="E17" s="8"/>
      <c r="F17" s="8"/>
      <c r="G17" s="8"/>
      <c r="H17" s="8"/>
      <c r="I17" s="8"/>
    </row>
    <row r="18" spans="3:12" ht="12.75" customHeight="1">
      <c r="C18" s="7"/>
      <c r="D18" s="7"/>
      <c r="E18" s="8"/>
      <c r="F18" s="8"/>
      <c r="G18" s="8"/>
      <c r="H18" s="8"/>
      <c r="I18" s="8"/>
    </row>
    <row r="19" spans="3:12" ht="12.75" customHeight="1">
      <c r="C19" s="7"/>
      <c r="D19" s="7"/>
      <c r="E19" s="8"/>
      <c r="F19" s="8"/>
      <c r="G19" s="8"/>
      <c r="H19" s="8"/>
      <c r="I19" s="8"/>
    </row>
    <row r="20" spans="3:12" ht="12.75" customHeight="1">
      <c r="C20" s="7"/>
      <c r="D20" s="7"/>
      <c r="E20" s="8"/>
      <c r="F20" s="8"/>
      <c r="G20" s="8"/>
      <c r="H20" s="8"/>
      <c r="I20" s="8"/>
    </row>
    <row r="21" spans="3:12" ht="14.25">
      <c r="C21" s="9" t="s">
        <v>1</v>
      </c>
      <c r="D21" s="9"/>
      <c r="E21" s="9"/>
      <c r="F21" s="9"/>
      <c r="G21" s="9"/>
      <c r="H21" s="9"/>
      <c r="I21" s="9"/>
    </row>
    <row r="22" spans="3:12">
      <c r="C22" s="10" t="s">
        <v>2</v>
      </c>
      <c r="D22" s="10"/>
      <c r="E22" s="10"/>
      <c r="F22" s="10"/>
      <c r="G22" s="10"/>
      <c r="H22" s="10"/>
      <c r="I22" s="10"/>
    </row>
    <row r="23" spans="3:12">
      <c r="C23" s="10" t="s">
        <v>3</v>
      </c>
      <c r="D23" s="10"/>
      <c r="E23" s="10"/>
      <c r="F23" s="10"/>
      <c r="G23" s="10"/>
      <c r="H23" s="10"/>
      <c r="I23" s="10"/>
    </row>
    <row r="24" spans="3:12" ht="6" customHeight="1" thickBot="1">
      <c r="C24" s="11"/>
      <c r="D24" s="11"/>
      <c r="E24" s="11"/>
      <c r="F24" s="11"/>
      <c r="G24" s="11"/>
      <c r="H24" s="11"/>
      <c r="I24" s="11"/>
    </row>
    <row r="25" spans="3:12" ht="59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12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12" ht="13.5" customHeight="1" thickBot="1">
      <c r="C27" s="18" t="s">
        <v>12</v>
      </c>
      <c r="D27" s="19">
        <v>1873.2399999998906</v>
      </c>
      <c r="E27" s="20"/>
      <c r="F27" s="20">
        <v>467.51</v>
      </c>
      <c r="G27" s="20"/>
      <c r="H27" s="20">
        <f>+D27+E27-F27</f>
        <v>1405.7299999998907</v>
      </c>
      <c r="I27" s="21" t="s">
        <v>13</v>
      </c>
      <c r="J27" s="2">
        <f>94290.57+542698.32-5725.18+144851.56+27924.3</f>
        <v>804039.56999999983</v>
      </c>
      <c r="K27" s="22">
        <f>74248.64+134942.76+26699.12+803780.55</f>
        <v>1039671.0700000001</v>
      </c>
    </row>
    <row r="28" spans="3:12" ht="13.5" customHeight="1" thickBot="1">
      <c r="C28" s="18" t="s">
        <v>14</v>
      </c>
      <c r="D28" s="19">
        <v>6043.1800000000439</v>
      </c>
      <c r="E28" s="23"/>
      <c r="F28" s="23">
        <f>127.45+510.33+292.49</f>
        <v>930.27</v>
      </c>
      <c r="G28" s="20"/>
      <c r="H28" s="20">
        <f>+D28+E28-F28</f>
        <v>5112.9100000000435</v>
      </c>
      <c r="I28" s="24"/>
      <c r="J28" s="2">
        <f>67800.8+250045.01-15251.51+167250.9+39235.62</f>
        <v>509080.81999999995</v>
      </c>
      <c r="K28" s="2">
        <f>38026.87+152512.04+54007.52+370656.26-12869.7</f>
        <v>602332.99</v>
      </c>
      <c r="L28" s="25"/>
    </row>
    <row r="29" spans="3:12" ht="13.5" customHeight="1" thickBot="1">
      <c r="C29" s="18" t="s">
        <v>15</v>
      </c>
      <c r="D29" s="19">
        <v>476.23999999998796</v>
      </c>
      <c r="E29" s="23"/>
      <c r="F29" s="23">
        <v>140.27000000000001</v>
      </c>
      <c r="G29" s="20"/>
      <c r="H29" s="20">
        <f>+D29+E29-F29</f>
        <v>335.96999999998798</v>
      </c>
      <c r="I29" s="24"/>
      <c r="J29" s="2">
        <f>140487.61+112944.5-3884.49+21617.39</f>
        <v>271165.01</v>
      </c>
      <c r="K29" s="25">
        <f>20953.55+167955.96-4080.66+121610.49</f>
        <v>306439.33999999997</v>
      </c>
    </row>
    <row r="30" spans="3:12" ht="13.5" customHeight="1" thickBot="1">
      <c r="C30" s="18" t="s">
        <v>16</v>
      </c>
      <c r="D30" s="19">
        <v>384.9600000000421</v>
      </c>
      <c r="E30" s="23"/>
      <c r="F30" s="23">
        <v>86.11</v>
      </c>
      <c r="G30" s="20"/>
      <c r="H30" s="20">
        <f>+D30+E30-F30</f>
        <v>298.85000000004209</v>
      </c>
      <c r="I30" s="24"/>
      <c r="J30" s="2">
        <f>44350.03-1963.75+4890.17+21214.37+47148.76-1226.22+47941.45</f>
        <v>162354.81</v>
      </c>
      <c r="K30" s="2">
        <f>4739.24+59163.91-1859.73+18862.8+66608.06-1414.18+41377.04</f>
        <v>187477.14</v>
      </c>
    </row>
    <row r="31" spans="3:12" ht="13.5" hidden="1" customHeight="1" thickBot="1">
      <c r="C31" s="18" t="s">
        <v>17</v>
      </c>
      <c r="D31" s="19"/>
      <c r="E31" s="23"/>
      <c r="F31" s="23"/>
      <c r="G31" s="20"/>
      <c r="H31" s="20">
        <f>+D31+E31-F31</f>
        <v>0</v>
      </c>
      <c r="I31" s="26"/>
      <c r="J31" s="2">
        <f>494.39-757.9+2997.75-321.41+5472.7-55.15+28.16+73.54+34.9</f>
        <v>7966.98</v>
      </c>
      <c r="K31" s="25">
        <f>+H31-J31</f>
        <v>-7966.98</v>
      </c>
      <c r="L31" s="2">
        <f>56.52+1389.63-791.05+696.86-975.19+162.54+1897.68-74.49+83.65</f>
        <v>2446.15</v>
      </c>
    </row>
    <row r="32" spans="3:12" ht="13.5" customHeight="1" thickBot="1">
      <c r="C32" s="18" t="s">
        <v>18</v>
      </c>
      <c r="D32" s="27">
        <f>SUM(D27:D31)</f>
        <v>8777.6199999999662</v>
      </c>
      <c r="E32" s="28">
        <f>SUM(E27:E31)</f>
        <v>0</v>
      </c>
      <c r="F32" s="28">
        <f>SUM(F27:F31)</f>
        <v>1624.1599999999999</v>
      </c>
      <c r="G32" s="28">
        <f>SUM(G27:G31)</f>
        <v>0</v>
      </c>
      <c r="H32" s="28">
        <f>SUM(H27:H31)</f>
        <v>7153.4599999999646</v>
      </c>
      <c r="I32" s="18"/>
    </row>
    <row r="33" spans="3:11" ht="13.5" customHeight="1" thickBot="1">
      <c r="C33" s="29" t="s">
        <v>19</v>
      </c>
      <c r="D33" s="29"/>
      <c r="E33" s="29"/>
      <c r="F33" s="29"/>
      <c r="G33" s="29"/>
      <c r="H33" s="29"/>
      <c r="I33" s="29"/>
    </row>
    <row r="34" spans="3:11" ht="55.5" customHeight="1" thickBot="1">
      <c r="C34" s="30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31" t="s">
        <v>20</v>
      </c>
    </row>
    <row r="35" spans="3:11" ht="27.75" customHeight="1" thickBot="1">
      <c r="C35" s="12" t="s">
        <v>21</v>
      </c>
      <c r="D35" s="32">
        <v>339470.20999999996</v>
      </c>
      <c r="E35" s="33">
        <v>3037469.22</v>
      </c>
      <c r="F35" s="33">
        <v>2934823.37</v>
      </c>
      <c r="G35" s="34">
        <f>+E35</f>
        <v>3037469.22</v>
      </c>
      <c r="H35" s="34">
        <f>+D35+E35-F35</f>
        <v>442116.06000000006</v>
      </c>
      <c r="I35" s="35" t="s">
        <v>22</v>
      </c>
      <c r="J35" s="25">
        <f>431481.18-1365.09+48.9-15.44+144.07-45.52+25.14-8.35+274.43-91.11-D35</f>
        <v>90978.000000000058</v>
      </c>
      <c r="K35" s="22">
        <f>1766.42-18.83+568806.68-4766.46+3222.55-37.4+593.89-11.78+6132.9-113.49+15.73-10.19+171.45-110.55-H35</f>
        <v>133524.85999999999</v>
      </c>
    </row>
    <row r="36" spans="3:11" ht="14.25" customHeight="1" thickBot="1">
      <c r="C36" s="18" t="s">
        <v>23</v>
      </c>
      <c r="D36" s="19">
        <v>88518.840000000084</v>
      </c>
      <c r="E36" s="20">
        <v>611119.62</v>
      </c>
      <c r="F36" s="20">
        <v>598694.03</v>
      </c>
      <c r="G36" s="34">
        <v>536233.64</v>
      </c>
      <c r="H36" s="34">
        <f t="shared" ref="H36:H45" si="0">+D36+E36-F36</f>
        <v>100944.43000000005</v>
      </c>
      <c r="I36" s="36"/>
      <c r="J36" s="25">
        <f>120304.32-994.37</f>
        <v>119309.95000000001</v>
      </c>
    </row>
    <row r="37" spans="3:11" ht="13.5" customHeight="1" thickBot="1">
      <c r="C37" s="30" t="s">
        <v>24</v>
      </c>
      <c r="D37" s="37">
        <v>3.4106051316484809E-13</v>
      </c>
      <c r="E37" s="20"/>
      <c r="F37" s="20"/>
      <c r="G37" s="34"/>
      <c r="H37" s="34">
        <f t="shared" si="0"/>
        <v>3.4106051316484809E-13</v>
      </c>
      <c r="I37" s="38"/>
    </row>
    <row r="38" spans="3:11" ht="12.75" customHeight="1" thickBot="1">
      <c r="C38" s="18" t="s">
        <v>25</v>
      </c>
      <c r="D38" s="19">
        <v>54336.540000000037</v>
      </c>
      <c r="E38" s="20">
        <v>347701.39</v>
      </c>
      <c r="F38" s="20">
        <v>339967.41</v>
      </c>
      <c r="G38" s="34">
        <f>327157.2-12523.74-15000-20000</f>
        <v>279633.46000000002</v>
      </c>
      <c r="H38" s="34">
        <f t="shared" si="0"/>
        <v>62070.520000000077</v>
      </c>
      <c r="I38" s="38" t="s">
        <v>26</v>
      </c>
      <c r="J38" s="2">
        <f>75056.02-549.9</f>
        <v>74506.12000000001</v>
      </c>
    </row>
    <row r="39" spans="3:11" ht="26.25" customHeight="1" thickBot="1">
      <c r="C39" s="18" t="s">
        <v>27</v>
      </c>
      <c r="D39" s="19">
        <v>5479.3600000000079</v>
      </c>
      <c r="E39" s="20"/>
      <c r="F39" s="20">
        <v>1770.2</v>
      </c>
      <c r="G39" s="34"/>
      <c r="H39" s="34">
        <f t="shared" si="0"/>
        <v>3709.160000000008</v>
      </c>
      <c r="I39" s="39" t="s">
        <v>28</v>
      </c>
      <c r="J39" s="2">
        <f>39553.86+51735.12-291.02</f>
        <v>90997.96</v>
      </c>
      <c r="K39" s="22">
        <f>34092.13+26331.11+61504.04-1044.27</f>
        <v>120883.01</v>
      </c>
    </row>
    <row r="40" spans="3:11" ht="30" customHeight="1" thickBot="1">
      <c r="C40" s="18" t="s">
        <v>29</v>
      </c>
      <c r="D40" s="19">
        <v>5245.0600000000013</v>
      </c>
      <c r="E40" s="23">
        <v>34751.879999999997</v>
      </c>
      <c r="F40" s="23">
        <v>34209.089999999997</v>
      </c>
      <c r="G40" s="34">
        <v>21126</v>
      </c>
      <c r="H40" s="34">
        <f t="shared" si="0"/>
        <v>5787.8500000000058</v>
      </c>
      <c r="I40" s="39" t="s">
        <v>30</v>
      </c>
      <c r="J40" s="2">
        <f>6569.63-55.51</f>
        <v>6514.12</v>
      </c>
    </row>
    <row r="41" spans="3:11" ht="13.5" customHeight="1" thickBot="1">
      <c r="C41" s="30" t="s">
        <v>31</v>
      </c>
      <c r="D41" s="19">
        <v>36639.190000000046</v>
      </c>
      <c r="E41" s="23">
        <v>63271.54</v>
      </c>
      <c r="F41" s="23">
        <v>81475.89</v>
      </c>
      <c r="G41" s="34"/>
      <c r="H41" s="34">
        <f t="shared" si="0"/>
        <v>18434.84000000004</v>
      </c>
      <c r="I41" s="38"/>
      <c r="J41" s="22">
        <f>98116.53-435.23</f>
        <v>97681.3</v>
      </c>
    </row>
    <row r="42" spans="3:11" ht="13.5" customHeight="1" thickBot="1">
      <c r="C42" s="30" t="s">
        <v>32</v>
      </c>
      <c r="D42" s="19">
        <v>18406.160000000018</v>
      </c>
      <c r="E42" s="23"/>
      <c r="F42" s="23">
        <f>2833.21+2.2</f>
        <v>2835.41</v>
      </c>
      <c r="G42" s="34"/>
      <c r="H42" s="34">
        <f t="shared" si="0"/>
        <v>15570.750000000018</v>
      </c>
      <c r="I42" s="38"/>
      <c r="J42" s="2">
        <f>10613.14+5133.11</f>
        <v>15746.25</v>
      </c>
      <c r="K42" s="2">
        <f>41055.87-2651.7+20044.21-1315.85</f>
        <v>57132.530000000006</v>
      </c>
    </row>
    <row r="43" spans="3:11" ht="13.5" customHeight="1" thickBot="1">
      <c r="C43" s="30" t="s">
        <v>33</v>
      </c>
      <c r="D43" s="19">
        <v>14529.210000000021</v>
      </c>
      <c r="E43" s="23">
        <f>232267.4+39910.38</f>
        <v>272177.77999999997</v>
      </c>
      <c r="F43" s="23">
        <f>232889.71+39886.6</f>
        <v>272776.31</v>
      </c>
      <c r="G43" s="34">
        <f>+E43</f>
        <v>272177.77999999997</v>
      </c>
      <c r="H43" s="34">
        <f t="shared" si="0"/>
        <v>13930.679999999993</v>
      </c>
      <c r="I43" s="38" t="s">
        <v>34</v>
      </c>
    </row>
    <row r="44" spans="3:11" ht="13.5" customHeight="1" thickBot="1">
      <c r="C44" s="30" t="s">
        <v>35</v>
      </c>
      <c r="D44" s="19">
        <v>11780.929999999993</v>
      </c>
      <c r="E44" s="23">
        <f>32173.1+13410.3+21102.92</f>
        <v>66686.319999999992</v>
      </c>
      <c r="F44" s="23">
        <f>17610.84+33661.04+14491.03</f>
        <v>65762.91</v>
      </c>
      <c r="G44" s="34">
        <f>+E44</f>
        <v>66686.319999999992</v>
      </c>
      <c r="H44" s="34">
        <f t="shared" si="0"/>
        <v>12704.339999999982</v>
      </c>
      <c r="I44" s="38"/>
    </row>
    <row r="45" spans="3:11" ht="13.5" customHeight="1" thickBot="1">
      <c r="C45" s="18" t="s">
        <v>36</v>
      </c>
      <c r="D45" s="40">
        <v>23125.710000000021</v>
      </c>
      <c r="E45" s="23">
        <v>143532.59</v>
      </c>
      <c r="F45" s="23">
        <v>141227.45000000001</v>
      </c>
      <c r="G45" s="34">
        <v>83608.02</v>
      </c>
      <c r="H45" s="34">
        <f t="shared" si="0"/>
        <v>25430.850000000006</v>
      </c>
      <c r="I45" s="39" t="s">
        <v>37</v>
      </c>
      <c r="J45" s="2">
        <f>25595.9-224.74</f>
        <v>25371.16</v>
      </c>
    </row>
    <row r="46" spans="3:11" s="42" customFormat="1" ht="13.5" customHeight="1" thickBot="1">
      <c r="C46" s="18" t="s">
        <v>18</v>
      </c>
      <c r="D46" s="27">
        <f>SUM(D35:D45)</f>
        <v>597531.21</v>
      </c>
      <c r="E46" s="28">
        <f>SUM(E35:E45)</f>
        <v>4576710.3400000008</v>
      </c>
      <c r="F46" s="28">
        <f>SUM(F35:F45)</f>
        <v>4473542.0700000012</v>
      </c>
      <c r="G46" s="28">
        <f>SUM(G35:G45)</f>
        <v>4296934.4399999995</v>
      </c>
      <c r="H46" s="28">
        <f>SUM(H35:H45)</f>
        <v>700699.48000000021</v>
      </c>
      <c r="I46" s="41"/>
    </row>
    <row r="47" spans="3:11" ht="13.5" customHeight="1">
      <c r="C47" s="43" t="s">
        <v>38</v>
      </c>
      <c r="D47" s="43"/>
      <c r="E47" s="43"/>
      <c r="F47" s="43"/>
      <c r="G47" s="43"/>
      <c r="H47" s="43"/>
      <c r="I47" s="43"/>
    </row>
    <row r="48" spans="3:11" ht="63.75" customHeight="1">
      <c r="C48" s="44" t="s">
        <v>39</v>
      </c>
      <c r="D48" s="45" t="s">
        <v>40</v>
      </c>
      <c r="E48" s="45"/>
      <c r="F48" s="45"/>
      <c r="G48" s="45"/>
      <c r="H48" s="45"/>
      <c r="I48" s="46" t="s">
        <v>41</v>
      </c>
    </row>
    <row r="49" spans="3:9" ht="17.25" hidden="1" customHeight="1" thickBot="1">
      <c r="C49" s="47" t="s">
        <v>42</v>
      </c>
      <c r="D49" s="48" t="s">
        <v>43</v>
      </c>
      <c r="E49" s="49"/>
      <c r="F49" s="49"/>
      <c r="G49" s="49"/>
      <c r="H49" s="49"/>
      <c r="I49" s="50" t="s">
        <v>44</v>
      </c>
    </row>
    <row r="50" spans="3:9" s="53" customFormat="1" ht="27" customHeight="1">
      <c r="C50" s="51" t="s">
        <v>45</v>
      </c>
      <c r="D50" s="48" t="s">
        <v>46</v>
      </c>
      <c r="E50" s="49"/>
      <c r="F50" s="49"/>
      <c r="G50" s="49"/>
      <c r="H50" s="49"/>
      <c r="I50" s="52" t="s">
        <v>45</v>
      </c>
    </row>
    <row r="51" spans="3:9" s="53" customFormat="1" ht="29.25" hidden="1" customHeight="1" thickBot="1">
      <c r="C51" s="54"/>
      <c r="D51" s="55"/>
      <c r="E51" s="56"/>
      <c r="F51" s="56"/>
      <c r="G51" s="56"/>
      <c r="H51" s="57"/>
      <c r="I51" s="58"/>
    </row>
    <row r="52" spans="3:9" ht="18.75" customHeight="1">
      <c r="C52" s="59" t="s">
        <v>47</v>
      </c>
      <c r="D52" s="59"/>
      <c r="E52" s="59"/>
      <c r="F52" s="59"/>
      <c r="G52" s="59"/>
      <c r="H52" s="60">
        <f>+H32+H46</f>
        <v>707852.94000000018</v>
      </c>
    </row>
    <row r="53" spans="3:9" ht="12" hidden="1" customHeight="1">
      <c r="C53" s="62" t="s">
        <v>48</v>
      </c>
      <c r="D53" s="62"/>
      <c r="F53" s="63"/>
      <c r="G53" s="63"/>
      <c r="H53" s="63"/>
    </row>
    <row r="54" spans="3:9" ht="12.75" hidden="1" customHeight="1">
      <c r="C54" s="64" t="s">
        <v>49</v>
      </c>
    </row>
    <row r="56" spans="3:9" hidden="1">
      <c r="D56" s="65">
        <f>+D35+D36+D37+D40</f>
        <v>433234.11000000004</v>
      </c>
      <c r="E56" s="65">
        <f>+E35+E36+E37+E40</f>
        <v>3683340.72</v>
      </c>
      <c r="F56" s="65">
        <f>+F35+F36+F37+F40</f>
        <v>3567726.49</v>
      </c>
      <c r="G56" s="65">
        <f>+G35+G36+G37+G40</f>
        <v>3594828.8600000003</v>
      </c>
      <c r="H56" s="65">
        <f>+H35+H36+H37+H40</f>
        <v>548848.34000000008</v>
      </c>
    </row>
    <row r="57" spans="3:9" hidden="1">
      <c r="D57" s="65"/>
      <c r="E57" s="65"/>
      <c r="F57" s="65"/>
      <c r="H57" s="61">
        <f>191035.05+890633.04+41042.07+51035.25+10343.88+95328.83+55404.08+183823.29+17413.08+137505.34+25805.58-38.52-43.57+7251.47</f>
        <v>1706538.8700000003</v>
      </c>
    </row>
    <row r="58" spans="3:9">
      <c r="C58" s="61" t="s">
        <v>50</v>
      </c>
      <c r="D58" s="65"/>
      <c r="E58" s="65">
        <f>+E46+E32+42965+13976.58</f>
        <v>4633651.9200000009</v>
      </c>
      <c r="F58" s="65"/>
      <c r="G58" s="65">
        <f>+G46+G32</f>
        <v>4296934.4399999995</v>
      </c>
      <c r="H58" s="65"/>
    </row>
    <row r="59" spans="3:9">
      <c r="H59" s="65"/>
    </row>
    <row r="60" spans="3:9" hidden="1">
      <c r="D60" s="61">
        <f>484271.88+91777.06+226874.26+126949.56+271477.47+53247.13+312418.93+268143.05</f>
        <v>1835159.3399999999</v>
      </c>
    </row>
    <row r="61" spans="3:9" hidden="1">
      <c r="D61" s="61">
        <v>2938262.85</v>
      </c>
    </row>
    <row r="62" spans="3:9" hidden="1">
      <c r="D62" s="65">
        <f>+D61-D32-D46</f>
        <v>2331954.02</v>
      </c>
    </row>
  </sheetData>
  <mergeCells count="13">
    <mergeCell ref="D51:H51"/>
    <mergeCell ref="C33:I33"/>
    <mergeCell ref="I35:I36"/>
    <mergeCell ref="C47:I47"/>
    <mergeCell ref="D48:H48"/>
    <mergeCell ref="D49:H49"/>
    <mergeCell ref="D50:H50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4"/>
  <sheetViews>
    <sheetView tabSelected="1" topLeftCell="A11" zoomScaleNormal="100" zoomScaleSheetLayoutView="120" workbookViewId="0">
      <selection activeCell="E47" sqref="E47"/>
    </sheetView>
  </sheetViews>
  <sheetFormatPr defaultRowHeight="15"/>
  <cols>
    <col min="1" max="1" width="4.5703125" style="67" customWidth="1"/>
    <col min="2" max="2" width="12.42578125" style="67" customWidth="1"/>
    <col min="3" max="3" width="13.42578125" style="67" hidden="1" customWidth="1"/>
    <col min="4" max="4" width="12.140625" style="67" customWidth="1"/>
    <col min="5" max="5" width="13.5703125" style="67" customWidth="1"/>
    <col min="6" max="6" width="13.42578125" style="67" customWidth="1"/>
    <col min="7" max="7" width="14.42578125" style="67" customWidth="1"/>
    <col min="8" max="9" width="15.140625" style="67" customWidth="1"/>
    <col min="10" max="16384" width="9.140625" style="67"/>
  </cols>
  <sheetData>
    <row r="13" spans="1:9">
      <c r="A13" s="66" t="s">
        <v>51</v>
      </c>
      <c r="B13" s="66"/>
      <c r="C13" s="66"/>
      <c r="D13" s="66"/>
      <c r="E13" s="66"/>
      <c r="F13" s="66"/>
      <c r="G13" s="66"/>
      <c r="H13" s="66"/>
      <c r="I13" s="66"/>
    </row>
    <row r="14" spans="1:9">
      <c r="A14" s="66" t="s">
        <v>52</v>
      </c>
      <c r="B14" s="66"/>
      <c r="C14" s="66"/>
      <c r="D14" s="66"/>
      <c r="E14" s="66"/>
      <c r="F14" s="66"/>
      <c r="G14" s="66"/>
      <c r="H14" s="66"/>
      <c r="I14" s="66"/>
    </row>
    <row r="15" spans="1:9">
      <c r="A15" s="66" t="s">
        <v>53</v>
      </c>
      <c r="B15" s="66"/>
      <c r="C15" s="66"/>
      <c r="D15" s="66"/>
      <c r="E15" s="66"/>
      <c r="F15" s="66"/>
      <c r="G15" s="66"/>
      <c r="H15" s="66"/>
      <c r="I15" s="66"/>
    </row>
    <row r="16" spans="1:9" ht="60">
      <c r="A16" s="68" t="s">
        <v>54</v>
      </c>
      <c r="B16" s="68" t="s">
        <v>55</v>
      </c>
      <c r="C16" s="68" t="s">
        <v>56</v>
      </c>
      <c r="D16" s="68" t="s">
        <v>57</v>
      </c>
      <c r="E16" s="68" t="s">
        <v>58</v>
      </c>
      <c r="F16" s="69" t="s">
        <v>59</v>
      </c>
      <c r="G16" s="69" t="s">
        <v>60</v>
      </c>
      <c r="H16" s="68" t="s">
        <v>61</v>
      </c>
      <c r="I16" s="68" t="s">
        <v>62</v>
      </c>
    </row>
    <row r="17" spans="1:9">
      <c r="A17" s="70" t="s">
        <v>63</v>
      </c>
      <c r="B17" s="71">
        <v>-253.65202000000002</v>
      </c>
      <c r="C17" s="71"/>
      <c r="D17" s="71">
        <v>611.11962000000005</v>
      </c>
      <c r="E17" s="71">
        <v>598.69403</v>
      </c>
      <c r="F17" s="71">
        <v>56.941580000000002</v>
      </c>
      <c r="G17" s="71">
        <v>536.23364000000004</v>
      </c>
      <c r="H17" s="71">
        <v>100.94443</v>
      </c>
      <c r="I17" s="72">
        <f>B17+D17+F17-G17</f>
        <v>-121.82445999999999</v>
      </c>
    </row>
    <row r="19" spans="1:9">
      <c r="A19" s="67" t="s">
        <v>64</v>
      </c>
    </row>
    <row r="20" spans="1:9">
      <c r="A20" s="73" t="s">
        <v>65</v>
      </c>
      <c r="B20" s="73"/>
      <c r="C20" s="73"/>
      <c r="D20" s="73"/>
      <c r="E20" s="73"/>
      <c r="F20" s="73"/>
    </row>
    <row r="21" spans="1:9">
      <c r="A21" s="73" t="s">
        <v>66</v>
      </c>
      <c r="B21" s="73"/>
      <c r="C21" s="73"/>
      <c r="D21" s="73"/>
      <c r="E21" s="73"/>
      <c r="F21" s="73"/>
    </row>
    <row r="22" spans="1:9">
      <c r="A22" s="73" t="s">
        <v>67</v>
      </c>
      <c r="B22" s="73"/>
      <c r="C22" s="73"/>
      <c r="D22" s="73"/>
      <c r="E22" s="73"/>
      <c r="F22" s="73"/>
    </row>
    <row r="23" spans="1:9">
      <c r="A23" s="73" t="s">
        <v>68</v>
      </c>
      <c r="B23" s="73"/>
      <c r="C23" s="73"/>
      <c r="D23" s="73"/>
      <c r="E23" s="73"/>
      <c r="F23" s="73"/>
    </row>
    <row r="24" spans="1:9">
      <c r="A24" s="73" t="s">
        <v>69</v>
      </c>
      <c r="B24" s="73"/>
      <c r="C24" s="73"/>
      <c r="D24" s="73"/>
      <c r="E24" s="73"/>
      <c r="F24" s="73"/>
    </row>
    <row r="25" spans="1:9">
      <c r="A25" s="73" t="s">
        <v>70</v>
      </c>
      <c r="B25" s="73"/>
      <c r="C25" s="73"/>
      <c r="D25" s="73"/>
      <c r="E25" s="73"/>
      <c r="F25" s="73"/>
    </row>
    <row r="26" spans="1:9">
      <c r="A26" s="73" t="s">
        <v>71</v>
      </c>
      <c r="B26" s="73"/>
      <c r="C26" s="73"/>
      <c r="D26" s="73"/>
      <c r="E26" s="73"/>
      <c r="F26" s="73"/>
    </row>
    <row r="27" spans="1:9">
      <c r="A27" s="73" t="s">
        <v>72</v>
      </c>
      <c r="B27" s="73"/>
      <c r="C27" s="73"/>
      <c r="D27" s="73"/>
      <c r="E27" s="73"/>
      <c r="F27" s="73"/>
    </row>
    <row r="28" spans="1:9">
      <c r="A28" s="73" t="s">
        <v>73</v>
      </c>
      <c r="B28" s="73"/>
      <c r="C28" s="73"/>
      <c r="D28" s="73"/>
      <c r="E28" s="73"/>
      <c r="F28" s="73"/>
      <c r="I28" s="74"/>
    </row>
    <row r="29" spans="1:9">
      <c r="A29" s="73" t="s">
        <v>74</v>
      </c>
      <c r="B29" s="73"/>
      <c r="C29" s="73"/>
      <c r="D29" s="73"/>
      <c r="E29" s="73"/>
      <c r="F29" s="73"/>
      <c r="I29" s="74"/>
    </row>
    <row r="30" spans="1:9">
      <c r="A30" s="73" t="s">
        <v>75</v>
      </c>
      <c r="B30" s="73"/>
      <c r="C30" s="73"/>
      <c r="D30" s="73"/>
      <c r="E30" s="73"/>
      <c r="F30" s="73"/>
      <c r="I30" s="74"/>
    </row>
    <row r="31" spans="1:9">
      <c r="A31" s="67" t="s">
        <v>76</v>
      </c>
      <c r="B31" s="73"/>
      <c r="C31" s="73"/>
      <c r="D31" s="73"/>
      <c r="E31" s="73"/>
      <c r="F31" s="73"/>
      <c r="I31" s="74"/>
    </row>
    <row r="32" spans="1:9">
      <c r="A32" s="73" t="s">
        <v>77</v>
      </c>
      <c r="B32" s="73"/>
      <c r="C32" s="73"/>
      <c r="D32" s="73"/>
      <c r="E32" s="73"/>
      <c r="F32" s="73"/>
      <c r="I32" s="74"/>
    </row>
    <row r="33" spans="1:6">
      <c r="A33" s="73" t="s">
        <v>78</v>
      </c>
      <c r="B33" s="73"/>
      <c r="C33" s="73"/>
      <c r="D33" s="73"/>
      <c r="E33" s="73"/>
      <c r="F33" s="73"/>
    </row>
    <row r="34" spans="1:6">
      <c r="A34" s="73"/>
      <c r="B34" s="73"/>
      <c r="C34" s="73"/>
      <c r="D34" s="73"/>
      <c r="E34" s="73"/>
      <c r="F34" s="73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2024-03-05T12:13:04Z</dcterms:created>
  <dcterms:modified xsi:type="dcterms:W3CDTF">2024-03-05T12:13:40Z</dcterms:modified>
</cp:coreProperties>
</file>