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Молодцова4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H61" i="2"/>
  <c r="H58"/>
  <c r="F56"/>
  <c r="E56"/>
  <c r="D56"/>
  <c r="F48"/>
  <c r="D48"/>
  <c r="J47"/>
  <c r="H47"/>
  <c r="G46"/>
  <c r="F46"/>
  <c r="H46" s="1"/>
  <c r="H45"/>
  <c r="F45"/>
  <c r="E45"/>
  <c r="E48" s="1"/>
  <c r="E57" s="1"/>
  <c r="K44"/>
  <c r="J44"/>
  <c r="F44"/>
  <c r="H44" s="1"/>
  <c r="H43"/>
  <c r="J42"/>
  <c r="H42"/>
  <c r="J41"/>
  <c r="H41"/>
  <c r="K40"/>
  <c r="J40"/>
  <c r="H40"/>
  <c r="J39"/>
  <c r="H39"/>
  <c r="G39"/>
  <c r="H38"/>
  <c r="J37"/>
  <c r="H37"/>
  <c r="J36"/>
  <c r="H36"/>
  <c r="H60" s="1"/>
  <c r="G36"/>
  <c r="G56" s="1"/>
  <c r="G33"/>
  <c r="F33"/>
  <c r="E33"/>
  <c r="D33"/>
  <c r="K32"/>
  <c r="H32"/>
  <c r="K31"/>
  <c r="H31"/>
  <c r="K30"/>
  <c r="H30"/>
  <c r="K29"/>
  <c r="F29"/>
  <c r="H29" s="1"/>
  <c r="K28"/>
  <c r="H28"/>
  <c r="I17" i="1"/>
  <c r="H33" i="2" l="1"/>
  <c r="H62"/>
  <c r="K36"/>
  <c r="H48"/>
  <c r="H56"/>
  <c r="G45"/>
  <c r="G48" s="1"/>
  <c r="G57" s="1"/>
  <c r="H52" l="1"/>
</calcChain>
</file>

<file path=xl/sharedStrings.xml><?xml version="1.0" encoding="utf-8"?>
<sst xmlns="http://schemas.openxmlformats.org/spreadsheetml/2006/main" count="87" uniqueCount="79">
  <si>
    <t>ОТЧЕТ</t>
  </si>
  <si>
    <t>по выполнению плана текущего ремонта жилого дома</t>
  </si>
  <si>
    <t>№ 4 по ул. Молодцова с 01.01.2023г. по 31.12.2023г.</t>
  </si>
  <si>
    <t>№                             п/п</t>
  </si>
  <si>
    <t>Остаток на 01.01.2022г.,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</si>
  <si>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</si>
  <si>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</si>
  <si>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</si>
  <si>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</si>
  <si>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</si>
  <si>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01.01.2023г.,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</si>
  <si>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</si>
  <si>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</si>
  <si>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730</t>
    </r>
    <r>
      <rPr>
        <b/>
        <sz val="11"/>
        <color indexed="8"/>
        <rFont val="Calibri"/>
        <family val="2"/>
        <charset val="204"/>
      </rPr>
      <t xml:space="preserve">,19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</si>
  <si>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Работы по содержанию и техническому обслуживанию конструктивных элементов</t>
  </si>
  <si>
    <t>многоквартирного дома(отмостки, кровли, продухи, вентиляции - 133.95 т.р.</t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</si>
  <si>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</si>
  <si>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- 1.04  т.р.</t>
  </si>
  <si>
    <t>Ремонт систем ГВС, ХВС, ЦО - 0.06 т.р.</t>
  </si>
  <si>
    <t>Ремонт тепловых сетей,тепловых пунктов и систем теплопотребления -10.77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</si>
  <si>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</si>
  <si>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- 35.96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</si>
  <si>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</si>
  <si>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</si>
  <si>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- 3.12  т.р.</t>
  </si>
  <si>
    <t>Расходные материалы -1.84  т.р.</t>
  </si>
  <si>
    <t>Материалы для ремонта лифтового оборудования - 16.84т.р.</t>
  </si>
  <si>
    <t>герметизация швов -149.1 т.р.</t>
  </si>
  <si>
    <t>ремонт мягкой кровли- 359.84 т.р.</t>
  </si>
  <si>
    <t>замена оконных блоков - 17.67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</si>
  <si>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</si>
  <si>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</si>
  <si>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</si>
  <si>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4  по ул. Молодцова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</si>
  <si>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</si>
  <si>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</si>
  <si>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</si>
  <si>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</si>
  <si>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</si>
  <si>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</si>
  <si>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</si>
  <si>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</si>
  <si>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</si>
  <si>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</si>
  <si>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</si>
  <si>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</si>
  <si>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</si>
  <si>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</si>
  <si>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</si>
  <si>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</si>
  <si>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</si>
  <si>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</si>
  <si>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Н/2011-110 от 01.11.2011г.</t>
  </si>
  <si>
    <t>Текущий ремонт</t>
  </si>
  <si>
    <t>Капитальный ремонт</t>
  </si>
  <si>
    <t>Лифт</t>
  </si>
  <si>
    <t>ООО "СЗЛК", ООО ИЦ "Ликон"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</si>
  <si>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</si>
  <si>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</si>
  <si>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</si>
  <si>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</si>
  <si>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</si>
  <si>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пени</t>
  </si>
  <si>
    <t>Повышающий коэффициент</t>
  </si>
  <si>
    <t>электроэнергия СОИ</t>
  </si>
  <si>
    <t>ООО "ПСК"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</si>
  <si>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</si>
  <si>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</si>
  <si>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</si>
  <si>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</si>
  <si>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</si>
  <si>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 42965,00 руб. </t>
  </si>
  <si>
    <t>ООО "Икс-Трим", АО "Эр-телеком холдинг", ООО "СкайНэт", АО "Северен Телеком", ПАО "Ростелеком"</t>
  </si>
  <si>
    <t>ООО "Стрелец Сервис"</t>
  </si>
  <si>
    <t xml:space="preserve">Поступило от ООО "Стрелец Сервис" за управление и содержание общедомового имущества  3589,60 руб. 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</si>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</sst>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4" fillId="2" borderId="0" xfId="0" applyFont="1" applyFill="1"/>
    <xf numFmtId="0" fontId="0" fillId="0" borderId="0" xfId="0" applyBorder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2" fillId="0" borderId="10" xfId="2" applyFont="1" applyFill="1" applyBorder="1" applyAlignment="1">
      <alignment horizontal="center" vertical="center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4" fontId="7" fillId="3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0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0" fontId="14" fillId="0" borderId="10" xfId="2" applyFont="1" applyFill="1" applyBorder="1" applyAlignment="1">
      <alignment horizontal="center" vertical="center" wrapText="1"/>
    </xf>
    <xf numFmtId="4" fontId="5" fillId="0" borderId="0" xfId="2" applyNumberFormat="1" applyFill="1"/>
    <xf numFmtId="0" fontId="15" fillId="0" borderId="8" xfId="2" applyFont="1" applyFill="1" applyBorder="1" applyAlignment="1">
      <alignment horizontal="center" vertical="center" wrapText="1"/>
    </xf>
    <xf numFmtId="4" fontId="14" fillId="0" borderId="9" xfId="2" applyNumberFormat="1" applyFont="1" applyFill="1" applyBorder="1" applyAlignment="1">
      <alignment horizontal="right" vertical="top" wrapText="1"/>
    </xf>
    <xf numFmtId="0" fontId="16" fillId="0" borderId="9" xfId="2" applyFont="1" applyFill="1" applyBorder="1" applyAlignment="1">
      <alignment horizontal="center" vertical="top" wrapText="1"/>
    </xf>
    <xf numFmtId="0" fontId="12" fillId="0" borderId="9" xfId="2" applyFont="1" applyFill="1" applyBorder="1" applyAlignment="1">
      <alignment horizontal="center" vertical="top" wrapText="1"/>
    </xf>
    <xf numFmtId="2" fontId="12" fillId="0" borderId="9" xfId="2" applyNumberFormat="1" applyFont="1" applyFill="1" applyBorder="1" applyAlignment="1">
      <alignment horizontal="right" vertical="top" wrapText="1"/>
    </xf>
    <xf numFmtId="0" fontId="7" fillId="0" borderId="9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4" fontId="12" fillId="2" borderId="2" xfId="2" applyNumberFormat="1" applyFont="1" applyFill="1" applyBorder="1" applyAlignment="1">
      <alignment horizontal="center" vertical="top" wrapText="1"/>
    </xf>
    <xf numFmtId="0" fontId="5" fillId="2" borderId="3" xfId="2" applyFill="1" applyBorder="1" applyAlignment="1">
      <alignment horizontal="center" vertical="top" wrapText="1"/>
    </xf>
    <xf numFmtId="0" fontId="5" fillId="2" borderId="4" xfId="2" applyFill="1" applyBorder="1" applyAlignment="1">
      <alignment horizontal="center" vertical="top" wrapText="1"/>
    </xf>
    <xf numFmtId="0" fontId="12" fillId="2" borderId="6" xfId="2" applyFont="1" applyFill="1" applyBorder="1" applyAlignment="1">
      <alignment horizontal="center" vertical="center" wrapText="1"/>
    </xf>
    <xf numFmtId="0" fontId="17" fillId="0" borderId="0" xfId="2" applyFont="1" applyFill="1"/>
    <xf numFmtId="4" fontId="18" fillId="0" borderId="0" xfId="2" applyNumberFormat="1" applyFont="1" applyFill="1"/>
    <xf numFmtId="0" fontId="12" fillId="0" borderId="0" xfId="2" applyFont="1" applyFill="1"/>
    <xf numFmtId="0" fontId="19" fillId="0" borderId="0" xfId="2" applyFont="1" applyFill="1"/>
    <xf numFmtId="0" fontId="12" fillId="0" borderId="0" xfId="2" applyFont="1" applyFill="1" applyBorder="1"/>
    <xf numFmtId="0" fontId="14" fillId="0" borderId="0" xfId="2" applyFont="1" applyFill="1"/>
    <xf numFmtId="4" fontId="12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C31" zoomScaleNormal="100" workbookViewId="0">
      <selection activeCell="G38" sqref="G38"/>
    </sheetView>
  </sheetViews>
  <sheetFormatPr defaultRowHeight="12.75"/>
  <cols>
    <col min="1" max="1" width="3.42578125" style="12" hidden="1" customWidth="1"/>
    <col min="2" max="2" width="9.140625" style="12" hidden="1" customWidth="1"/>
    <col min="3" max="3" width="30.7109375" style="62" customWidth="1"/>
    <col min="4" max="4" width="13.28515625" style="62" customWidth="1"/>
    <col min="5" max="5" width="11.85546875" style="62" customWidth="1"/>
    <col min="6" max="6" width="13.28515625" style="62" customWidth="1"/>
    <col min="7" max="7" width="11.85546875" style="62" customWidth="1"/>
    <col min="8" max="8" width="13.5703125" style="62" customWidth="1"/>
    <col min="9" max="9" width="23" style="62" customWidth="1"/>
    <col min="10" max="10" width="10.140625" style="12" hidden="1" customWidth="1"/>
    <col min="11" max="11" width="9.5703125" style="12" hidden="1" customWidth="1"/>
    <col min="12" max="16384" width="9.140625" style="12"/>
  </cols>
  <sheetData>
    <row r="1" spans="3:9" ht="12.75" hidden="1" customHeight="1">
      <c r="C1" s="11"/>
      <c r="D1" s="11"/>
      <c r="E1" s="11"/>
      <c r="F1" s="11"/>
      <c r="G1" s="11"/>
      <c r="H1" s="11"/>
      <c r="I1" s="11"/>
    </row>
    <row r="2" spans="3:9" ht="13.5" hidden="1" customHeight="1" thickBot="1">
      <c r="C2" s="11"/>
      <c r="D2" s="11"/>
      <c r="E2" s="11" t="s">
        <v>30</v>
      </c>
      <c r="F2" s="11"/>
      <c r="G2" s="11"/>
      <c r="H2" s="11"/>
      <c r="I2" s="11"/>
    </row>
    <row r="3" spans="3:9" ht="13.5" hidden="1" customHeight="1" thickBot="1">
      <c r="C3" s="13"/>
      <c r="D3" s="14"/>
      <c r="E3" s="15"/>
      <c r="F3" s="15"/>
      <c r="G3" s="15"/>
      <c r="H3" s="15"/>
      <c r="I3" s="16"/>
    </row>
    <row r="4" spans="3:9" ht="12.75" hidden="1" customHeight="1">
      <c r="C4" s="17"/>
      <c r="D4" s="17"/>
      <c r="E4" s="18"/>
      <c r="F4" s="18"/>
      <c r="G4" s="18"/>
      <c r="H4" s="18"/>
      <c r="I4" s="18"/>
    </row>
    <row r="5" spans="3:9" ht="12.75" customHeight="1">
      <c r="C5" s="17"/>
      <c r="D5" s="17"/>
      <c r="E5" s="18"/>
      <c r="F5" s="18"/>
      <c r="G5" s="18"/>
      <c r="H5" s="18"/>
      <c r="I5" s="18"/>
    </row>
    <row r="6" spans="3:9" ht="12.75" customHeight="1">
      <c r="C6" s="17"/>
      <c r="D6" s="17"/>
      <c r="E6" s="18"/>
      <c r="F6" s="18"/>
      <c r="G6" s="18"/>
      <c r="H6" s="18"/>
      <c r="I6" s="18"/>
    </row>
    <row r="7" spans="3:9" ht="12.75" customHeight="1">
      <c r="C7" s="17"/>
      <c r="D7" s="17"/>
      <c r="E7" s="18"/>
      <c r="F7" s="18"/>
      <c r="G7" s="18"/>
      <c r="H7" s="18"/>
      <c r="I7" s="18"/>
    </row>
    <row r="8" spans="3:9" ht="12.75" customHeight="1">
      <c r="C8" s="17"/>
      <c r="D8" s="17"/>
      <c r="E8" s="18"/>
      <c r="F8" s="18"/>
      <c r="G8" s="18"/>
      <c r="H8" s="18"/>
      <c r="I8" s="18"/>
    </row>
    <row r="9" spans="3:9" ht="12.75" customHeight="1">
      <c r="C9" s="17"/>
      <c r="D9" s="17"/>
      <c r="E9" s="18"/>
      <c r="F9" s="18"/>
      <c r="G9" s="18"/>
      <c r="H9" s="18"/>
      <c r="I9" s="18"/>
    </row>
    <row r="10" spans="3:9" ht="12.75" customHeight="1">
      <c r="C10" s="17"/>
      <c r="D10" s="17"/>
      <c r="E10" s="18"/>
      <c r="F10" s="18"/>
      <c r="G10" s="18"/>
      <c r="H10" s="18"/>
      <c r="I10" s="18"/>
    </row>
    <row r="11" spans="3:9" ht="12.75" customHeight="1">
      <c r="C11" s="17"/>
      <c r="D11" s="17"/>
      <c r="E11" s="18"/>
      <c r="F11" s="18"/>
      <c r="G11" s="18"/>
      <c r="H11" s="18"/>
      <c r="I11" s="18"/>
    </row>
    <row r="12" spans="3:9" ht="12.75" customHeight="1">
      <c r="C12" s="17"/>
      <c r="D12" s="17"/>
      <c r="E12" s="18"/>
      <c r="F12" s="18"/>
      <c r="G12" s="18"/>
      <c r="H12" s="18"/>
      <c r="I12" s="18"/>
    </row>
    <row r="13" spans="3:9" ht="12.75" customHeight="1">
      <c r="C13" s="17"/>
      <c r="D13" s="17"/>
      <c r="E13" s="18"/>
      <c r="F13" s="18"/>
      <c r="G13" s="18"/>
      <c r="H13" s="18"/>
      <c r="I13" s="18"/>
    </row>
    <row r="14" spans="3:9" ht="12.75" customHeight="1">
      <c r="C14" s="17"/>
      <c r="D14" s="17"/>
      <c r="E14" s="18"/>
      <c r="F14" s="18"/>
      <c r="G14" s="18"/>
      <c r="H14" s="18"/>
      <c r="I14" s="18"/>
    </row>
    <row r="15" spans="3:9" ht="12.75" customHeight="1">
      <c r="C15" s="17"/>
      <c r="D15" s="17"/>
      <c r="E15" s="18"/>
      <c r="F15" s="18"/>
      <c r="G15" s="18"/>
      <c r="H15" s="18"/>
      <c r="I15" s="18"/>
    </row>
    <row r="16" spans="3:9" ht="12.75" customHeight="1">
      <c r="C16" s="17"/>
      <c r="D16" s="17"/>
      <c r="E16" s="18"/>
      <c r="F16" s="18"/>
      <c r="G16" s="18"/>
      <c r="H16" s="18"/>
      <c r="I16" s="18"/>
    </row>
    <row r="17" spans="3:11" ht="12.75" customHeight="1">
      <c r="C17" s="17"/>
      <c r="D17" s="17"/>
      <c r="E17" s="18"/>
      <c r="F17" s="18"/>
      <c r="G17" s="18"/>
      <c r="H17" s="18"/>
      <c r="I17" s="18"/>
    </row>
    <row r="18" spans="3:11" ht="12.75" customHeight="1">
      <c r="C18" s="17"/>
      <c r="D18" s="17"/>
      <c r="E18" s="18"/>
      <c r="F18" s="18"/>
      <c r="G18" s="18"/>
      <c r="H18" s="18"/>
      <c r="I18" s="18"/>
    </row>
    <row r="19" spans="3:11" ht="12.75" customHeight="1">
      <c r="C19" s="17"/>
      <c r="D19" s="17"/>
      <c r="E19" s="18"/>
      <c r="F19" s="18"/>
      <c r="G19" s="18"/>
      <c r="H19" s="18"/>
      <c r="I19" s="18"/>
    </row>
    <row r="20" spans="3:11" ht="12.75" customHeight="1">
      <c r="C20" s="17"/>
      <c r="D20" s="17"/>
      <c r="E20" s="18"/>
      <c r="F20" s="18"/>
      <c r="G20" s="18"/>
      <c r="H20" s="18"/>
      <c r="I20" s="18"/>
    </row>
    <row r="21" spans="3:11" ht="12.75" customHeight="1">
      <c r="C21" s="17"/>
      <c r="D21" s="17"/>
      <c r="E21" s="18"/>
      <c r="F21" s="18"/>
      <c r="G21" s="18"/>
      <c r="H21" s="18"/>
      <c r="I21" s="18"/>
    </row>
    <row r="22" spans="3:11" ht="14.25">
      <c r="C22" s="19" t="s">
        <v>31</v>
      </c>
      <c r="D22" s="19"/>
      <c r="E22" s="19"/>
      <c r="F22" s="19"/>
      <c r="G22" s="19"/>
      <c r="H22" s="19"/>
      <c r="I22" s="19"/>
    </row>
    <row r="23" spans="3:11">
      <c r="C23" s="20" t="s">
        <v>32</v>
      </c>
      <c r="D23" s="20"/>
      <c r="E23" s="20"/>
      <c r="F23" s="20"/>
      <c r="G23" s="20"/>
      <c r="H23" s="20"/>
      <c r="I23" s="20"/>
    </row>
    <row r="24" spans="3:11">
      <c r="C24" s="20" t="s">
        <v>33</v>
      </c>
      <c r="D24" s="20"/>
      <c r="E24" s="20"/>
      <c r="F24" s="20"/>
      <c r="G24" s="20"/>
      <c r="H24" s="20"/>
      <c r="I24" s="20"/>
    </row>
    <row r="25" spans="3:11" ht="6" customHeight="1" thickBot="1">
      <c r="C25" s="21"/>
      <c r="D25" s="21"/>
      <c r="E25" s="21"/>
      <c r="F25" s="21"/>
      <c r="G25" s="21"/>
      <c r="H25" s="21"/>
      <c r="I25" s="21"/>
    </row>
    <row r="26" spans="3:11" ht="57" customHeight="1" thickBot="1">
      <c r="C26" s="22" t="s">
        <v>34</v>
      </c>
      <c r="D26" s="23" t="s">
        <v>35</v>
      </c>
      <c r="E26" s="24" t="s">
        <v>36</v>
      </c>
      <c r="F26" s="24" t="s">
        <v>37</v>
      </c>
      <c r="G26" s="24" t="s">
        <v>38</v>
      </c>
      <c r="H26" s="24" t="s">
        <v>39</v>
      </c>
      <c r="I26" s="23" t="s">
        <v>40</v>
      </c>
    </row>
    <row r="27" spans="3:11" ht="13.5" customHeight="1" thickBot="1">
      <c r="C27" s="25" t="s">
        <v>41</v>
      </c>
      <c r="D27" s="26"/>
      <c r="E27" s="26"/>
      <c r="F27" s="26"/>
      <c r="G27" s="26"/>
      <c r="H27" s="26"/>
      <c r="I27" s="27"/>
    </row>
    <row r="28" spans="3:11" ht="13.5" customHeight="1" thickBot="1">
      <c r="C28" s="28" t="s">
        <v>42</v>
      </c>
      <c r="D28" s="29">
        <v>20991.420000001042</v>
      </c>
      <c r="E28" s="30"/>
      <c r="F28" s="30">
        <v>2082.5500000000002</v>
      </c>
      <c r="G28" s="30"/>
      <c r="H28" s="30">
        <f>+D28+E28-F28</f>
        <v>18908.870000001043</v>
      </c>
      <c r="I28" s="31" t="s">
        <v>43</v>
      </c>
      <c r="K28" s="32">
        <f>386405.4-3746.26+361.88+1134.6+10466.12</f>
        <v>394621.74</v>
      </c>
    </row>
    <row r="29" spans="3:11" ht="13.5" customHeight="1" thickBot="1">
      <c r="C29" s="28" t="s">
        <v>44</v>
      </c>
      <c r="D29" s="29">
        <v>42462.310000000107</v>
      </c>
      <c r="E29" s="33"/>
      <c r="F29" s="33">
        <f>2742.71+567.9-533.25</f>
        <v>2777.36</v>
      </c>
      <c r="G29" s="30"/>
      <c r="H29" s="30">
        <f>+D29+E29-F29</f>
        <v>39684.950000000106</v>
      </c>
      <c r="I29" s="34"/>
      <c r="K29" s="32">
        <f>212240.5-38783.12+5878.7+11808.43-427.27+551.64</f>
        <v>191268.88000000003</v>
      </c>
    </row>
    <row r="30" spans="3:11" ht="13.5" customHeight="1" thickBot="1">
      <c r="C30" s="28" t="s">
        <v>45</v>
      </c>
      <c r="D30" s="29">
        <v>19430.230000000214</v>
      </c>
      <c r="E30" s="33"/>
      <c r="F30" s="33">
        <v>1927.65</v>
      </c>
      <c r="G30" s="30"/>
      <c r="H30" s="30">
        <f>+D30+E30-F30</f>
        <v>17502.580000000213</v>
      </c>
      <c r="I30" s="34"/>
      <c r="K30" s="12">
        <f>197.72+100121.57-11441.14+10153.06</f>
        <v>99031.21</v>
      </c>
    </row>
    <row r="31" spans="3:11" ht="13.5" customHeight="1" thickBot="1">
      <c r="C31" s="28" t="s">
        <v>46</v>
      </c>
      <c r="D31" s="29">
        <v>13070.800000000028</v>
      </c>
      <c r="E31" s="33"/>
      <c r="F31" s="33">
        <v>723.4</v>
      </c>
      <c r="G31" s="30"/>
      <c r="H31" s="30">
        <f>+D31+E31-F31</f>
        <v>12347.400000000029</v>
      </c>
      <c r="I31" s="34"/>
      <c r="K31" s="12">
        <f>64.94+29959.76-4696.25+1829.74+35217.56-4043.16+3615.33</f>
        <v>61947.92</v>
      </c>
    </row>
    <row r="32" spans="3:11" ht="13.5" hidden="1" customHeight="1" thickBot="1">
      <c r="C32" s="28" t="s">
        <v>47</v>
      </c>
      <c r="D32" s="29"/>
      <c r="E32" s="33"/>
      <c r="F32" s="33"/>
      <c r="G32" s="30"/>
      <c r="H32" s="30">
        <f>+D32+E32-F32</f>
        <v>0</v>
      </c>
      <c r="I32" s="35"/>
      <c r="K32" s="12">
        <f>2.45+3.4+4.43+2311.71-357.77+4938.21-228.7+129.62-293.15</f>
        <v>6510.2000000000007</v>
      </c>
    </row>
    <row r="33" spans="3:11" ht="13.5" customHeight="1" thickBot="1">
      <c r="C33" s="28" t="s">
        <v>48</v>
      </c>
      <c r="D33" s="36">
        <f>SUM(D28:D32)</f>
        <v>95954.760000001392</v>
      </c>
      <c r="E33" s="37">
        <f>SUM(E28:E32)</f>
        <v>0</v>
      </c>
      <c r="F33" s="37">
        <f>SUM(F28:F32)</f>
        <v>7510.9599999999991</v>
      </c>
      <c r="G33" s="37">
        <f>SUM(G28:G32)</f>
        <v>0</v>
      </c>
      <c r="H33" s="37">
        <f>SUM(H28:H32)</f>
        <v>88443.800000001385</v>
      </c>
      <c r="I33" s="28"/>
    </row>
    <row r="34" spans="3:11" ht="13.5" customHeight="1" thickBot="1">
      <c r="C34" s="38" t="s">
        <v>49</v>
      </c>
      <c r="D34" s="38"/>
      <c r="E34" s="38"/>
      <c r="F34" s="38"/>
      <c r="G34" s="38"/>
      <c r="H34" s="38"/>
      <c r="I34" s="38"/>
    </row>
    <row r="35" spans="3:11" ht="63" customHeight="1" thickBot="1">
      <c r="C35" s="39" t="s">
        <v>34</v>
      </c>
      <c r="D35" s="23" t="s">
        <v>35</v>
      </c>
      <c r="E35" s="24" t="s">
        <v>36</v>
      </c>
      <c r="F35" s="24" t="s">
        <v>37</v>
      </c>
      <c r="G35" s="24" t="s">
        <v>38</v>
      </c>
      <c r="H35" s="24" t="s">
        <v>39</v>
      </c>
      <c r="I35" s="40" t="s">
        <v>50</v>
      </c>
    </row>
    <row r="36" spans="3:11" ht="21" customHeight="1" thickBot="1">
      <c r="C36" s="22" t="s">
        <v>51</v>
      </c>
      <c r="D36" s="41">
        <v>575373.8600000008</v>
      </c>
      <c r="E36" s="42">
        <v>3590014.62</v>
      </c>
      <c r="F36" s="42">
        <v>3463969.54</v>
      </c>
      <c r="G36" s="42">
        <f>+E36</f>
        <v>3590014.62</v>
      </c>
      <c r="H36" s="42">
        <f>+D36+E36-F36</f>
        <v>701418.94000000088</v>
      </c>
      <c r="I36" s="43" t="s">
        <v>52</v>
      </c>
      <c r="J36" s="44">
        <f>191637.48-10225.79+37.37-21.35+144.72-82.51+16.08-9.14+156.65-89.33-D36</f>
        <v>-393809.68000000087</v>
      </c>
      <c r="K36" s="44">
        <f>222525.36-1583.35+1019.14-8.19+3940.75-31+375.6-3.9+3648.36-37.58+6.13-11.69+59.82-114.47-H36</f>
        <v>-471633.96000000089</v>
      </c>
    </row>
    <row r="37" spans="3:11" ht="21.75" customHeight="1" thickBot="1">
      <c r="C37" s="28" t="s">
        <v>53</v>
      </c>
      <c r="D37" s="29">
        <v>88847.169999999693</v>
      </c>
      <c r="E37" s="30">
        <v>758694.54</v>
      </c>
      <c r="F37" s="30">
        <v>732148.78</v>
      </c>
      <c r="G37" s="42">
        <v>730194.69</v>
      </c>
      <c r="H37" s="42">
        <f t="shared" ref="H37:H47" si="0">+D37+E37-F37</f>
        <v>115392.9299999997</v>
      </c>
      <c r="I37" s="45"/>
      <c r="J37" s="44">
        <f>44322.38-658.87</f>
        <v>43663.509999999995</v>
      </c>
    </row>
    <row r="38" spans="3:11" ht="13.5" customHeight="1" thickBot="1">
      <c r="C38" s="39" t="s">
        <v>54</v>
      </c>
      <c r="D38" s="46">
        <v>-6.7714722717937548E-11</v>
      </c>
      <c r="E38" s="30"/>
      <c r="F38" s="30"/>
      <c r="G38" s="42"/>
      <c r="H38" s="42">
        <f t="shared" si="0"/>
        <v>-6.7714722717937548E-11</v>
      </c>
      <c r="I38" s="47"/>
    </row>
    <row r="39" spans="3:11" ht="12.75" customHeight="1" thickBot="1">
      <c r="C39" s="28" t="s">
        <v>55</v>
      </c>
      <c r="D39" s="29">
        <v>47058.969999999972</v>
      </c>
      <c r="E39" s="30">
        <v>406253.1</v>
      </c>
      <c r="F39" s="30">
        <v>391819.83</v>
      </c>
      <c r="G39" s="42">
        <f>297613.74-16838.12</f>
        <v>280775.62</v>
      </c>
      <c r="H39" s="42">
        <f t="shared" si="0"/>
        <v>61492.239999999932</v>
      </c>
      <c r="I39" s="47" t="s">
        <v>56</v>
      </c>
      <c r="J39" s="12">
        <f>27607.85-182.66</f>
        <v>27425.19</v>
      </c>
    </row>
    <row r="40" spans="3:11" ht="26.25" customHeight="1" thickBot="1">
      <c r="C40" s="28" t="s">
        <v>57</v>
      </c>
      <c r="D40" s="29">
        <v>1840.7999999999563</v>
      </c>
      <c r="E40" s="30"/>
      <c r="F40" s="30">
        <v>83.36</v>
      </c>
      <c r="G40" s="42"/>
      <c r="H40" s="42">
        <f t="shared" si="0"/>
        <v>1757.4399999999564</v>
      </c>
      <c r="I40" s="48" t="s">
        <v>58</v>
      </c>
      <c r="J40" s="12">
        <f>7184.74+33912.26-2461.96</f>
        <v>38635.040000000001</v>
      </c>
      <c r="K40" s="12">
        <f>35011.28-397.01+2971.95+10254.16</f>
        <v>47840.37999999999</v>
      </c>
    </row>
    <row r="41" spans="3:11" ht="28.5" customHeight="1" thickBot="1">
      <c r="C41" s="28" t="s">
        <v>59</v>
      </c>
      <c r="D41" s="29">
        <v>4809.1999999999898</v>
      </c>
      <c r="E41" s="33">
        <v>41299.68</v>
      </c>
      <c r="F41" s="33">
        <v>39804.300000000003</v>
      </c>
      <c r="G41" s="42">
        <v>21126</v>
      </c>
      <c r="H41" s="42">
        <f t="shared" si="0"/>
        <v>6304.5799999999872</v>
      </c>
      <c r="I41" s="48" t="s">
        <v>60</v>
      </c>
      <c r="J41" s="12">
        <f>2568.22-18.43</f>
        <v>2549.79</v>
      </c>
    </row>
    <row r="42" spans="3:11" ht="13.5" customHeight="1" thickBot="1">
      <c r="C42" s="39" t="s">
        <v>61</v>
      </c>
      <c r="D42" s="29">
        <v>5468.9800000000687</v>
      </c>
      <c r="E42" s="33"/>
      <c r="F42" s="33">
        <v>534</v>
      </c>
      <c r="G42" s="42"/>
      <c r="H42" s="42">
        <f t="shared" si="0"/>
        <v>4934.9800000000687</v>
      </c>
      <c r="I42" s="47"/>
      <c r="J42" s="12">
        <f>39159.63-209.08</f>
        <v>38950.549999999996</v>
      </c>
    </row>
    <row r="43" spans="3:11" ht="13.5" customHeight="1" thickBot="1">
      <c r="C43" s="39" t="s">
        <v>62</v>
      </c>
      <c r="D43" s="29">
        <v>0.22000000000088632</v>
      </c>
      <c r="E43" s="33"/>
      <c r="F43" s="33">
        <v>0.22</v>
      </c>
      <c r="G43" s="42"/>
      <c r="H43" s="42">
        <f t="shared" si="0"/>
        <v>8.863187961338781E-13</v>
      </c>
      <c r="I43" s="47"/>
    </row>
    <row r="44" spans="3:11" ht="13.5" customHeight="1" thickBot="1">
      <c r="C44" s="39" t="s">
        <v>63</v>
      </c>
      <c r="D44" s="29">
        <v>25138.670000000006</v>
      </c>
      <c r="E44" s="33"/>
      <c r="F44" s="33">
        <f>1562.79+931.19</f>
        <v>2493.98</v>
      </c>
      <c r="G44" s="42"/>
      <c r="H44" s="42">
        <f t="shared" si="0"/>
        <v>22644.690000000006</v>
      </c>
      <c r="I44" s="47"/>
      <c r="J44" s="12">
        <f>3873.86-121.86+2040.63-60.34</f>
        <v>5732.29</v>
      </c>
      <c r="K44" s="12">
        <f>23330.4-1446.1+44096.96</f>
        <v>65981.260000000009</v>
      </c>
    </row>
    <row r="45" spans="3:11" ht="13.5" customHeight="1" thickBot="1">
      <c r="C45" s="39" t="s">
        <v>64</v>
      </c>
      <c r="D45" s="29">
        <v>2380.6199999999881</v>
      </c>
      <c r="E45" s="33">
        <f>13404.55+73.38</f>
        <v>13477.929999999998</v>
      </c>
      <c r="F45" s="33">
        <f>1111.98+0.86+245.39+0.09</f>
        <v>1358.32</v>
      </c>
      <c r="G45" s="42">
        <f>+E45</f>
        <v>13477.929999999998</v>
      </c>
      <c r="H45" s="42">
        <f t="shared" si="0"/>
        <v>14500.229999999987</v>
      </c>
      <c r="I45" s="47" t="s">
        <v>65</v>
      </c>
    </row>
    <row r="46" spans="3:11" ht="13.5" customHeight="1" thickBot="1">
      <c r="C46" s="39" t="s">
        <v>66</v>
      </c>
      <c r="D46" s="29">
        <v>-47960.4</v>
      </c>
      <c r="E46" s="33">
        <v>34199.85</v>
      </c>
      <c r="F46" s="33">
        <f>33524.81+1211.62+870.13</f>
        <v>35606.559999999998</v>
      </c>
      <c r="G46" s="42">
        <f>+E46</f>
        <v>34199.85</v>
      </c>
      <c r="H46" s="42">
        <f t="shared" si="0"/>
        <v>-49367.11</v>
      </c>
      <c r="I46" s="47"/>
    </row>
    <row r="47" spans="3:11" ht="13.5" customHeight="1" thickBot="1">
      <c r="C47" s="28" t="s">
        <v>67</v>
      </c>
      <c r="D47" s="49">
        <v>12019.469999999972</v>
      </c>
      <c r="E47" s="33">
        <v>102484.32</v>
      </c>
      <c r="F47" s="33">
        <v>98951.69</v>
      </c>
      <c r="G47" s="42">
        <v>82484.160000000003</v>
      </c>
      <c r="H47" s="42">
        <f t="shared" si="0"/>
        <v>15552.099999999977</v>
      </c>
      <c r="I47" s="48" t="s">
        <v>68</v>
      </c>
      <c r="J47" s="12">
        <f>6356.95-45.67</f>
        <v>6311.28</v>
      </c>
    </row>
    <row r="48" spans="3:11" s="51" customFormat="1" ht="13.5" customHeight="1" thickBot="1">
      <c r="C48" s="28" t="s">
        <v>48</v>
      </c>
      <c r="D48" s="36">
        <f>SUM(D36:D47)</f>
        <v>714977.56000000029</v>
      </c>
      <c r="E48" s="37">
        <f>SUM(E36:E47)</f>
        <v>4946424.0399999991</v>
      </c>
      <c r="F48" s="37">
        <f>SUM(F36:F47)</f>
        <v>4766770.580000001</v>
      </c>
      <c r="G48" s="37">
        <f>SUM(G36:G47)</f>
        <v>4752272.87</v>
      </c>
      <c r="H48" s="37">
        <f>SUM(H36:H47)</f>
        <v>894631.02000000037</v>
      </c>
      <c r="I48" s="50"/>
    </row>
    <row r="49" spans="3:9" ht="13.5" customHeight="1" thickBot="1">
      <c r="C49" s="52" t="s">
        <v>69</v>
      </c>
      <c r="D49" s="52"/>
      <c r="E49" s="52"/>
      <c r="F49" s="52"/>
      <c r="G49" s="52"/>
      <c r="H49" s="52"/>
      <c r="I49" s="52"/>
    </row>
    <row r="50" spans="3:9" ht="65.25" customHeight="1" thickBot="1">
      <c r="C50" s="53" t="s">
        <v>70</v>
      </c>
      <c r="D50" s="54" t="s">
        <v>71</v>
      </c>
      <c r="E50" s="54"/>
      <c r="F50" s="54"/>
      <c r="G50" s="54"/>
      <c r="H50" s="54"/>
      <c r="I50" s="55" t="s">
        <v>72</v>
      </c>
    </row>
    <row r="51" spans="3:9" ht="27" customHeight="1" thickBot="1">
      <c r="C51" s="53" t="s">
        <v>73</v>
      </c>
      <c r="D51" s="56" t="s">
        <v>74</v>
      </c>
      <c r="E51" s="57"/>
      <c r="F51" s="57"/>
      <c r="G51" s="57"/>
      <c r="H51" s="58"/>
      <c r="I51" s="59" t="s">
        <v>73</v>
      </c>
    </row>
    <row r="52" spans="3:9" ht="15.75" customHeight="1">
      <c r="C52" s="60" t="s">
        <v>75</v>
      </c>
      <c r="D52" s="60"/>
      <c r="E52" s="60"/>
      <c r="F52" s="60"/>
      <c r="G52" s="60"/>
      <c r="H52" s="61">
        <f>+H33+H48</f>
        <v>983074.8200000017</v>
      </c>
    </row>
    <row r="53" spans="3:9" ht="12" hidden="1" customHeight="1">
      <c r="C53" s="63" t="s">
        <v>76</v>
      </c>
      <c r="D53" s="63"/>
      <c r="F53" s="64"/>
      <c r="G53" s="64"/>
      <c r="H53" s="64"/>
    </row>
    <row r="54" spans="3:9" ht="12.75" hidden="1" customHeight="1">
      <c r="C54" s="65" t="s">
        <v>77</v>
      </c>
    </row>
    <row r="56" spans="3:9" hidden="1">
      <c r="D56" s="66">
        <f>+D36+D37+D38+D41</f>
        <v>669030.23000000033</v>
      </c>
      <c r="E56" s="66">
        <f>+E36+E37+E38+E41</f>
        <v>4390008.84</v>
      </c>
      <c r="F56" s="66">
        <f>+F36+F37+F38+F41</f>
        <v>4235922.62</v>
      </c>
      <c r="G56" s="66">
        <f>+G36+G37+G38+G41</f>
        <v>4341335.3100000005</v>
      </c>
      <c r="H56" s="66">
        <f>+H36+H37+H38+H41</f>
        <v>823116.45000000042</v>
      </c>
    </row>
    <row r="57" spans="3:9">
      <c r="C57" s="62" t="s">
        <v>78</v>
      </c>
      <c r="E57" s="66">
        <f>+E48+E33+42965+3589.6</f>
        <v>4992978.6399999987</v>
      </c>
      <c r="F57" s="66"/>
      <c r="G57" s="66">
        <f>+G48+G33</f>
        <v>4752272.87</v>
      </c>
    </row>
    <row r="58" spans="3:9" hidden="1">
      <c r="D58" s="66"/>
      <c r="H58" s="66">
        <f>63634+299622.5+8666.81+7109.13+3484.21+13.9+46015.64+27359.98+60111.88+353.4+32198.89+14.14+11742.03+2.2+3251.31</f>
        <v>563580.02000000014</v>
      </c>
    </row>
    <row r="60" spans="3:9">
      <c r="H60" s="66">
        <f>+H36+H37+H39+H41+H47</f>
        <v>900160.7900000005</v>
      </c>
    </row>
    <row r="61" spans="3:9">
      <c r="H61" s="62">
        <f>52852.87+847308</f>
        <v>900160.87</v>
      </c>
    </row>
    <row r="62" spans="3:9">
      <c r="H62" s="66">
        <f>+H61-H60</f>
        <v>7.9999999492429197E-2</v>
      </c>
    </row>
  </sheetData>
  <mergeCells count="11">
    <mergeCell ref="C34:I34"/>
    <mergeCell ref="I36:I37"/>
    <mergeCell ref="C49:I49"/>
    <mergeCell ref="D50:H50"/>
    <mergeCell ref="D51:H51"/>
    <mergeCell ref="C22:I22"/>
    <mergeCell ref="C23:I23"/>
    <mergeCell ref="C24:I24"/>
    <mergeCell ref="C25:I25"/>
    <mergeCell ref="C27:I27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5"/>
  <sheetViews>
    <sheetView topLeftCell="A3" zoomScaleNormal="100" zoomScaleSheetLayoutView="120" workbookViewId="0">
      <selection activeCell="G36" sqref="G36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9" width="15.1406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-1516.2054799999999</v>
      </c>
      <c r="C17" s="5"/>
      <c r="D17" s="5">
        <v>758.69453999999996</v>
      </c>
      <c r="E17" s="5">
        <v>732.14877999999999</v>
      </c>
      <c r="F17" s="5">
        <v>46.554600000000001</v>
      </c>
      <c r="G17" s="5">
        <v>730.19469000000004</v>
      </c>
      <c r="H17" s="5">
        <v>115.39293000000001</v>
      </c>
      <c r="I17" s="6">
        <f>B17+D17+F17-G17</f>
        <v>-1441.15103</v>
      </c>
    </row>
    <row r="19" spans="1:9">
      <c r="A19" t="s">
        <v>13</v>
      </c>
    </row>
    <row r="20" spans="1:9">
      <c r="A20" s="7" t="s">
        <v>14</v>
      </c>
      <c r="B20" s="8"/>
      <c r="C20" s="8"/>
      <c r="D20" s="8"/>
      <c r="E20" s="8"/>
      <c r="F20" s="8"/>
      <c r="G20" s="8"/>
    </row>
    <row r="21" spans="1:9">
      <c r="A21" s="8" t="s">
        <v>15</v>
      </c>
      <c r="B21" s="8"/>
      <c r="C21" s="8"/>
      <c r="D21" s="8"/>
      <c r="E21" s="8"/>
      <c r="F21" s="8"/>
      <c r="G21" s="8"/>
    </row>
    <row r="22" spans="1:9">
      <c r="A22" s="7" t="s">
        <v>16</v>
      </c>
      <c r="B22" s="8"/>
      <c r="C22" s="8"/>
      <c r="D22" s="8"/>
      <c r="E22" s="8"/>
      <c r="F22" s="8"/>
      <c r="G22" s="8"/>
    </row>
    <row r="23" spans="1:9">
      <c r="A23" s="7" t="s">
        <v>17</v>
      </c>
      <c r="B23" s="8"/>
      <c r="C23" s="8"/>
      <c r="D23" s="8"/>
      <c r="E23" s="8"/>
      <c r="F23" s="8"/>
      <c r="G23" s="8"/>
    </row>
    <row r="24" spans="1:9">
      <c r="A24" s="9" t="s">
        <v>18</v>
      </c>
      <c r="B24" s="8"/>
      <c r="C24" s="8"/>
      <c r="D24" s="8"/>
      <c r="E24" s="8"/>
      <c r="F24" s="8"/>
      <c r="G24" s="8"/>
    </row>
    <row r="25" spans="1:9">
      <c r="A25" s="7" t="s">
        <v>19</v>
      </c>
      <c r="B25" s="8"/>
      <c r="C25" s="8"/>
      <c r="D25" s="8"/>
      <c r="E25" s="8"/>
      <c r="F25" s="8"/>
      <c r="G25" s="8"/>
    </row>
    <row r="26" spans="1:9">
      <c r="A26" s="7" t="s">
        <v>20</v>
      </c>
      <c r="B26" s="8"/>
      <c r="C26" s="8"/>
      <c r="D26" s="8"/>
      <c r="E26" s="8"/>
      <c r="F26" s="8"/>
      <c r="G26" s="8"/>
    </row>
    <row r="27" spans="1:9">
      <c r="A27" s="9" t="s">
        <v>21</v>
      </c>
      <c r="B27" s="8"/>
      <c r="C27" s="8"/>
      <c r="D27" s="8"/>
      <c r="E27" s="8"/>
      <c r="F27" s="8"/>
      <c r="G27" s="8"/>
    </row>
    <row r="28" spans="1:9">
      <c r="A28" s="9" t="s">
        <v>22</v>
      </c>
      <c r="B28" s="8"/>
      <c r="C28" s="8"/>
      <c r="D28" s="8"/>
      <c r="E28" s="8"/>
      <c r="F28" s="8"/>
      <c r="G28" s="8"/>
    </row>
    <row r="29" spans="1:9">
      <c r="A29" s="9" t="s">
        <v>23</v>
      </c>
      <c r="B29" s="8"/>
      <c r="C29" s="8"/>
      <c r="D29" s="8"/>
      <c r="E29" s="8"/>
      <c r="F29" s="8"/>
      <c r="G29" s="8"/>
    </row>
    <row r="30" spans="1:9">
      <c r="A30" s="9" t="s">
        <v>24</v>
      </c>
      <c r="B30" s="8"/>
      <c r="C30" s="8"/>
      <c r="D30" s="8"/>
      <c r="E30" s="8"/>
      <c r="F30" s="8"/>
      <c r="G30" s="8"/>
    </row>
    <row r="31" spans="1:9">
      <c r="A31" s="9" t="s">
        <v>25</v>
      </c>
      <c r="I31" s="10"/>
    </row>
    <row r="32" spans="1:9">
      <c r="A32" s="9" t="s">
        <v>26</v>
      </c>
      <c r="I32" s="10"/>
    </row>
    <row r="33" spans="1:9">
      <c r="A33" t="s">
        <v>27</v>
      </c>
      <c r="I33" s="10"/>
    </row>
    <row r="34" spans="1:9">
      <c r="A34" s="9" t="s">
        <v>28</v>
      </c>
      <c r="I34" s="10"/>
    </row>
    <row r="35" spans="1:9">
      <c r="A35" t="s">
        <v>29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Молодцова4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2024-03-05T12:13:46Z</dcterms:created>
  <dcterms:modified xsi:type="dcterms:W3CDTF">2024-03-05T12:14:21Z</dcterms:modified>
</cp:coreProperties>
</file>